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90" windowHeight="5760" activeTab="0"/>
  </bookViews>
  <sheets>
    <sheet name="CONTRATOS 2020" sheetId="1" r:id="rId1"/>
    <sheet name="SECRET INTEGRA " sheetId="2" r:id="rId2"/>
    <sheet name="PRESTACION DE SERVICIOS " sheetId="3" r:id="rId3"/>
    <sheet name="MUNICIPIOS NOV 2020" sheetId="4" r:id="rId4"/>
    <sheet name="CARTERA MUNICIPIOS" sheetId="5" r:id="rId5"/>
    <sheet name="MUNICIPIOS 2020" sheetId="6" r:id="rId6"/>
  </sheets>
  <definedNames/>
  <calcPr fullCalcOnLoad="1"/>
</workbook>
</file>

<file path=xl/comments4.xml><?xml version="1.0" encoding="utf-8"?>
<comments xmlns="http://schemas.openxmlformats.org/spreadsheetml/2006/main">
  <authors>
    <author>USUARIO</author>
  </authors>
  <commentList>
    <comment ref="F123" authorId="0">
      <text>
        <r>
          <rPr>
            <b/>
            <sz val="9"/>
            <rFont val="Tahoma"/>
            <family val="2"/>
          </rPr>
          <t>USUARIO:</t>
        </r>
        <r>
          <rPr>
            <sz val="9"/>
            <rFont val="Tahoma"/>
            <family val="2"/>
          </rPr>
          <t xml:space="preserve">
</t>
        </r>
      </text>
    </comment>
  </commentList>
</comments>
</file>

<file path=xl/comments6.xml><?xml version="1.0" encoding="utf-8"?>
<comments xmlns="http://schemas.openxmlformats.org/spreadsheetml/2006/main">
  <authors>
    <author>USUARIO</author>
  </authors>
  <commentList>
    <comment ref="G153" authorId="0">
      <text>
        <r>
          <rPr>
            <b/>
            <sz val="9"/>
            <rFont val="Tahoma"/>
            <family val="2"/>
          </rPr>
          <t>USUARIO:</t>
        </r>
        <r>
          <rPr>
            <sz val="9"/>
            <rFont val="Tahoma"/>
            <family val="2"/>
          </rPr>
          <t xml:space="preserve">
</t>
        </r>
      </text>
    </comment>
    <comment ref="G122" authorId="0">
      <text>
        <r>
          <rPr>
            <b/>
            <sz val="9"/>
            <rFont val="Tahoma"/>
            <family val="2"/>
          </rPr>
          <t>USUARIO:</t>
        </r>
        <r>
          <rPr>
            <sz val="9"/>
            <rFont val="Tahoma"/>
            <family val="2"/>
          </rPr>
          <t xml:space="preserve">
</t>
        </r>
      </text>
    </comment>
  </commentList>
</comments>
</file>

<file path=xl/sharedStrings.xml><?xml version="1.0" encoding="utf-8"?>
<sst xmlns="http://schemas.openxmlformats.org/spreadsheetml/2006/main" count="3343" uniqueCount="1248">
  <si>
    <t>Objeto</t>
  </si>
  <si>
    <t>Plazo</t>
  </si>
  <si>
    <t>valor</t>
  </si>
  <si>
    <t>fecha de firma</t>
  </si>
  <si>
    <t>MODALIDAD</t>
  </si>
  <si>
    <t xml:space="preserve">No. Contrato </t>
  </si>
  <si>
    <t xml:space="preserve">MUNICIPIO </t>
  </si>
  <si>
    <t>SUPERVISOR</t>
  </si>
  <si>
    <t>VENCE</t>
  </si>
  <si>
    <t>FECHA DE FIRMA</t>
  </si>
  <si>
    <t>NOMBRE DE USUARIOS</t>
  </si>
  <si>
    <t>FALTA REGISTRO</t>
  </si>
  <si>
    <t xml:space="preserve"> </t>
  </si>
  <si>
    <t>RELACIÒN DE  CONTRATOS  CON LOS MUNICIPIOS Y BENEFICENCIA DE CUNDINAMARCA VIGENCIA 2020</t>
  </si>
  <si>
    <r>
      <t xml:space="preserve">Prestar los servicios de Protección Social Integral que se ofrecen en los Centros de protección  de la Beneficencia de Cundinamarca a los usuarios procedentes del Municipio de  </t>
    </r>
    <r>
      <rPr>
        <b/>
        <i/>
        <sz val="11"/>
        <color indexed="8"/>
        <rFont val="Arial"/>
        <family val="2"/>
      </rPr>
      <t>TIBACUY</t>
    </r>
  </si>
  <si>
    <t>11 MESES Y 18 DIAS</t>
  </si>
  <si>
    <t>ENRO/14/2020</t>
  </si>
  <si>
    <r>
      <rPr>
        <b/>
        <sz val="11"/>
        <color indexed="10"/>
        <rFont val="Calibri"/>
        <family val="2"/>
      </rPr>
      <t xml:space="preserve">ADULTO MAYOR: </t>
    </r>
    <r>
      <rPr>
        <b/>
        <sz val="11"/>
        <color indexed="8"/>
        <rFont val="Calibri"/>
        <family val="2"/>
      </rPr>
      <t xml:space="preserve"> JOSE RAUL ORTIZ HERRERA, CLAUDIA VIVIANA BERNAL, CARLOS LOPEZ, WILSON JAVIER RAMOS MORENO</t>
    </r>
  </si>
  <si>
    <t>DICIEMBRE/31/2020</t>
  </si>
  <si>
    <t xml:space="preserve">SIMIJACA </t>
  </si>
  <si>
    <t>4 MESES Y 16 DIAS</t>
  </si>
  <si>
    <t>ENERO/16/2020</t>
  </si>
  <si>
    <t>MAYO/31/2020</t>
  </si>
  <si>
    <t>YACOPI</t>
  </si>
  <si>
    <t>4 MESES Y 22 DIAS</t>
  </si>
  <si>
    <t>ENERO/01/2020</t>
  </si>
  <si>
    <t>OK</t>
  </si>
  <si>
    <t>FUSAGASUGA</t>
  </si>
  <si>
    <t>4 MESES</t>
  </si>
  <si>
    <t>FALTA CDP Y REGISTRO</t>
  </si>
  <si>
    <t>YISEL MOLINA CHACON, GLADYS SOGAMOSO, MARIA DEL CARMEN TROMPEROS</t>
  </si>
  <si>
    <t>ARBELAEZ</t>
  </si>
  <si>
    <t>ENERO/20/2020</t>
  </si>
  <si>
    <t>UBAQUE</t>
  </si>
  <si>
    <t>ENERO/24/2020</t>
  </si>
  <si>
    <t>MAYO/23/2020</t>
  </si>
  <si>
    <t>BLACA INES POVEDA, LUIS ERNESTO SABOGAL SABOGAL, OSCAR WILMER MORENO NEIRA, MARGARITA HERNANDEZ LAVADO, RODRIGO TORRES CASSIANO, HERMELINDA LEON, LUZ MIREYA HERERA LADINO, ANA GRACIELA AGUAS HERNANDEZ, JOSE GABRIEL MORA MORA, LUZ MERY RINCON ARDILA, LUIS EVIDALIO RUIZ ARDILA</t>
  </si>
  <si>
    <t>ENERO/23/2020</t>
  </si>
  <si>
    <t>MAYO/22/2020</t>
  </si>
  <si>
    <t>FOSCA</t>
  </si>
  <si>
    <t>3 MESES Y 29 DIAS</t>
  </si>
  <si>
    <t>FEBRERO/03/2020</t>
  </si>
  <si>
    <t>QUETAME</t>
  </si>
  <si>
    <t>ENRO/31/2020</t>
  </si>
  <si>
    <t>MAYO/30/2020</t>
  </si>
  <si>
    <t>LUIS ADRIANO HERNANDEZ RIVEROS, CARMEN ELISA AVILA RINCON, MARIA CRUZ PARRADO, DORIS MARIELA ORTIZ ROJAS, ANA LOELIA QUEVEDO ORTIZ</t>
  </si>
  <si>
    <t>PARMENIO TORRES ESPITIA, SABARAIN GOMEZ SANCHEZ</t>
  </si>
  <si>
    <t>TOCAIMA</t>
  </si>
  <si>
    <t>3 MESES Y 27 DIAS</t>
  </si>
  <si>
    <t>ENERO/31/2020</t>
  </si>
  <si>
    <t>SUBACHOQUE</t>
  </si>
  <si>
    <t>JUNIO/4/2020</t>
  </si>
  <si>
    <t>EL ROSAL</t>
  </si>
  <si>
    <t>FEBRERO/05/2020</t>
  </si>
  <si>
    <r>
      <t xml:space="preserve">Prestar los servicios de Protección Social Integral que se ofrecen en los Centros de protección  de la Beneficencia de Cundinamarca a los usuarios procedentes del Municipio de  </t>
    </r>
    <r>
      <rPr>
        <b/>
        <i/>
        <sz val="11"/>
        <rFont val="Arial"/>
        <family val="2"/>
      </rPr>
      <t>SUBACHOQUE</t>
    </r>
  </si>
  <si>
    <t>ENRO/13/2020</t>
  </si>
  <si>
    <t>MAYO/12/2020</t>
  </si>
  <si>
    <t>GACHALA</t>
  </si>
  <si>
    <t>5 MESES</t>
  </si>
  <si>
    <t>FEBRERO/10/2020</t>
  </si>
  <si>
    <t>JULIO/09/2020</t>
  </si>
  <si>
    <t>TAUSA</t>
  </si>
  <si>
    <t>JUNIO/03/2020</t>
  </si>
  <si>
    <t>UTICA</t>
  </si>
  <si>
    <t>ENERO/10/2020</t>
  </si>
  <si>
    <t>FALATA REGISTRO</t>
  </si>
  <si>
    <t>MAYO/09/2020</t>
  </si>
  <si>
    <t xml:space="preserve">MARIELA HERNANDEZ, DIANA VICTORIA ORDOÑEZ MUÑOZ, NIDIA SOTO BUSTOS, ANGEL HERNANDEZ, FLORINDA ORDOÑEZ DE ROCHA, ROSA TULIA CONTRERAS SANCHEZ, LILIA MALDONADO MAHECHA, FANNY BRAVO MAHECHA, JOSEFINA MAHECHA TORO, MARIA VIRGINIOA MAHECHA GUERRERO, ALDA MARIA MURCIA, PEDR PABLO GUERRERO, HUMBERTO MAHECHA, FLORIAN RAMOS ORDOÑEZ </t>
  </si>
  <si>
    <r>
      <t xml:space="preserve">Prestar los servicios de Protección Social Integral que se ofrecen en los Centros de protección  de la Beneficencia de Cundinamarca a los usuarios procedentes del Municipio de  </t>
    </r>
    <r>
      <rPr>
        <b/>
        <i/>
        <sz val="11"/>
        <color indexed="8"/>
        <rFont val="Arial"/>
        <family val="2"/>
      </rPr>
      <t>SIMIJACA</t>
    </r>
  </si>
  <si>
    <r>
      <rPr>
        <b/>
        <sz val="11"/>
        <color indexed="10"/>
        <rFont val="Calibri"/>
        <family val="2"/>
      </rPr>
      <t>DISCAPACIDAD</t>
    </r>
    <r>
      <rPr>
        <b/>
        <sz val="11"/>
        <color indexed="8"/>
        <rFont val="Calibri"/>
        <family val="2"/>
      </rPr>
      <t xml:space="preserve">: GLADYS MARIN, MARIA YERSI PINILLA GONZALEZ, PABLO ALEJANDRO RAMOS CAÑON, </t>
    </r>
  </si>
  <si>
    <r>
      <t xml:space="preserve">Prestar los servicios de Protección Social Integral que se ofrecen en los Centros de protección  de la Beneficencia de Cundinamarca a los usuarios procedentes del Municipio de  </t>
    </r>
    <r>
      <rPr>
        <b/>
        <i/>
        <sz val="11"/>
        <color indexed="8"/>
        <rFont val="Arial"/>
        <family val="2"/>
      </rPr>
      <t>YACOPI</t>
    </r>
  </si>
  <si>
    <r>
      <t xml:space="preserve">Prestar los servicios de Protección Social Integral que se ofrecen en los Centros de protección  de la Beneficencia de Cundinamarca a los usuarios procedentes del Municipio de  </t>
    </r>
    <r>
      <rPr>
        <b/>
        <i/>
        <sz val="11"/>
        <color indexed="8"/>
        <rFont val="Arial"/>
        <family val="2"/>
      </rPr>
      <t>FUSAGASUGA</t>
    </r>
  </si>
  <si>
    <r>
      <t xml:space="preserve">Prestar los servicios de Protección Social Integral que se ofrecen en los Centros de protección  de la Beneficencia de Cundinamarca a los usuarios procedentes del Municipio de  </t>
    </r>
    <r>
      <rPr>
        <b/>
        <i/>
        <sz val="11"/>
        <color indexed="8"/>
        <rFont val="Arial"/>
        <family val="2"/>
      </rPr>
      <t>ARBELAEZ</t>
    </r>
  </si>
  <si>
    <r>
      <rPr>
        <b/>
        <sz val="11"/>
        <color indexed="10"/>
        <rFont val="Calibri"/>
        <family val="2"/>
      </rPr>
      <t>ADULTO MAYOR</t>
    </r>
    <r>
      <rPr>
        <b/>
        <sz val="11"/>
        <color indexed="8"/>
        <rFont val="Calibri"/>
        <family val="2"/>
      </rPr>
      <t>: BLANCA CECILIA CUBILLOS CUBILLOS, JOSE SERAFIN OLARTE, BERNARDO ANGEL,LUIS HERNANDO RODRIGUEZ, LUIS ENRRIQUE GUTIERREZ LOPEZ, ESTEBAN HERNANDEZ ROZO, JOSE ROMEL BONILLA,ASCENCION CASTELLANOS, JUAN DE JESUS CRUZ BELTRAN,MARIA OLGA AEDILA CRUZ ,JULIO CESAR HUERFANO MARTINEZ</t>
    </r>
  </si>
  <si>
    <r>
      <t xml:space="preserve">Prestar los servicios de Protección Social Integral que se ofrecen en los Centros de protección  de la Beneficencia de Cundinamarca a los usuarios procedentes del Municipio de  </t>
    </r>
    <r>
      <rPr>
        <b/>
        <i/>
        <sz val="11"/>
        <color indexed="8"/>
        <rFont val="Arial"/>
        <family val="2"/>
      </rPr>
      <t>UBAQUE</t>
    </r>
  </si>
  <si>
    <r>
      <t xml:space="preserve">Prestar los servicios de Protección Social Integral que se ofrecen en los Centros de protección  de la Beneficencia de Cundinamarca a los usuarios procedentes del Municipio de  </t>
    </r>
    <r>
      <rPr>
        <b/>
        <i/>
        <sz val="11"/>
        <color indexed="8"/>
        <rFont val="Arial"/>
        <family val="2"/>
      </rPr>
      <t>FOSCA</t>
    </r>
  </si>
  <si>
    <r>
      <rPr>
        <b/>
        <sz val="11"/>
        <color indexed="10"/>
        <rFont val="Calibri"/>
        <family val="2"/>
      </rPr>
      <t>ADULTO MAY</t>
    </r>
    <r>
      <rPr>
        <b/>
        <sz val="11"/>
        <color indexed="8"/>
        <rFont val="Calibri"/>
        <family val="2"/>
      </rPr>
      <t xml:space="preserve">OR: JOSE PARMENIO ACOSTA ZAMBRANO, JOSE GREGORIO BAQUERO, MIGUEL ANGEL REY GARZON, MARIA YENETH CASTRO CASTRO, FLORIA PRISCILA GARAY,  </t>
    </r>
    <r>
      <rPr>
        <b/>
        <sz val="11"/>
        <color indexed="10"/>
        <rFont val="Calibri"/>
        <family val="2"/>
      </rPr>
      <t>SALUD MENTAL</t>
    </r>
    <r>
      <rPr>
        <b/>
        <sz val="11"/>
        <color indexed="8"/>
        <rFont val="Calibri"/>
        <family val="2"/>
      </rPr>
      <t xml:space="preserve"> : GUILLERMO ALONSO BARBOSA, FABIO EUTACIO  CASTRO, MARIA CLEMENCIA GARAY</t>
    </r>
  </si>
  <si>
    <r>
      <t xml:space="preserve">Prestar los servicios de Protección Social Integral que se ofrecen en los Centros de protección  de la Beneficencia de Cundinamarca a los usuarios procedentes del Municipio de  </t>
    </r>
    <r>
      <rPr>
        <b/>
        <i/>
        <sz val="11"/>
        <color indexed="8"/>
        <rFont val="Arial"/>
        <family val="2"/>
      </rPr>
      <t>QUETAME</t>
    </r>
  </si>
  <si>
    <r>
      <t xml:space="preserve">Prestar los servicios de Protección Social Integral que se ofrecen en los Centros de protección  de la Beneficencia de Cundinamarca a los usuarios procedentes del Municipio de  </t>
    </r>
    <r>
      <rPr>
        <b/>
        <i/>
        <sz val="11"/>
        <color indexed="8"/>
        <rFont val="Arial"/>
        <family val="2"/>
      </rPr>
      <t>TOCAIMA</t>
    </r>
  </si>
  <si>
    <r>
      <t xml:space="preserve">Prestar los servicios de Protección Social Integral que se ofrecen en los Centros de protección  de la Beneficencia de Cundinamarca a los usuarios procedentes del Municipio de  </t>
    </r>
    <r>
      <rPr>
        <b/>
        <i/>
        <sz val="11"/>
        <color indexed="8"/>
        <rFont val="Arial"/>
        <family val="2"/>
      </rPr>
      <t>EL ROSAL</t>
    </r>
  </si>
  <si>
    <r>
      <rPr>
        <b/>
        <sz val="11"/>
        <color indexed="10"/>
        <rFont val="Calibri"/>
        <family val="2"/>
      </rPr>
      <t>ADULTO MAYOR</t>
    </r>
    <r>
      <rPr>
        <b/>
        <sz val="11"/>
        <color indexed="8"/>
        <rFont val="Calibri"/>
        <family val="2"/>
      </rPr>
      <t>:  ROSA MARIA CORREA, MIGUEL ANTONIO ESPINOSA GUERRERO, EDELMIRA ESPEJO RODRIGUEZ</t>
    </r>
  </si>
  <si>
    <r>
      <rPr>
        <b/>
        <sz val="11"/>
        <color indexed="10"/>
        <rFont val="Calibri"/>
        <family val="2"/>
      </rPr>
      <t>DISCAPACIDAD MENTAL</t>
    </r>
    <r>
      <rPr>
        <b/>
        <sz val="11"/>
        <color indexed="8"/>
        <rFont val="Calibri"/>
        <family val="2"/>
      </rPr>
      <t xml:space="preserve">: JOSE CRISANTO ENRIQUEZ PULIDO, MIGUEL ANTONIO ENRIQUEZ PULIDO, RICARDO NIETO DIAZ, </t>
    </r>
    <r>
      <rPr>
        <b/>
        <sz val="11"/>
        <color indexed="10"/>
        <rFont val="Calibri"/>
        <family val="2"/>
      </rPr>
      <t>ADULTO MAYOR</t>
    </r>
    <r>
      <rPr>
        <b/>
        <sz val="11"/>
        <color indexed="8"/>
        <rFont val="Calibri"/>
        <family val="2"/>
      </rPr>
      <t>: AGUSTIN GARCIA</t>
    </r>
  </si>
  <si>
    <r>
      <t xml:space="preserve">Prestar los servicios de Protección Social Integral que se ofrecen en los Centros de protección  de la Beneficencia de Cundinamarca a los usuarios procedentes del Municipio de  </t>
    </r>
    <r>
      <rPr>
        <b/>
        <i/>
        <sz val="11"/>
        <color indexed="8"/>
        <rFont val="Arial"/>
        <family val="2"/>
      </rPr>
      <t>GACHALA</t>
    </r>
  </si>
  <si>
    <r>
      <rPr>
        <b/>
        <sz val="11"/>
        <color indexed="10"/>
        <rFont val="Calibri"/>
        <family val="2"/>
      </rPr>
      <t>DISCAPACIDAD MENTAL</t>
    </r>
    <r>
      <rPr>
        <b/>
        <sz val="11"/>
        <rFont val="Calibri"/>
        <family val="2"/>
      </rPr>
      <t>: LUIS FERNANDO LEON, HEBERTH ROJAS VERGARA, ARISTOBULO URREGO URREGO</t>
    </r>
  </si>
  <si>
    <r>
      <t xml:space="preserve">Prestar los servicios de Protección Social Integral que se ofrecen en los Centros de protección  de la Beneficencia de Cundinamarca a los usuarios procedentes del Municipio de  </t>
    </r>
    <r>
      <rPr>
        <b/>
        <i/>
        <sz val="11"/>
        <color indexed="8"/>
        <rFont val="Arial"/>
        <family val="2"/>
      </rPr>
      <t>TAUSA</t>
    </r>
  </si>
  <si>
    <r>
      <t xml:space="preserve"> </t>
    </r>
    <r>
      <rPr>
        <b/>
        <sz val="11"/>
        <color indexed="10"/>
        <rFont val="Calibri"/>
        <family val="2"/>
      </rPr>
      <t>DISCAPACIDAD MENTA</t>
    </r>
    <r>
      <rPr>
        <b/>
        <sz val="11"/>
        <rFont val="Calibri"/>
        <family val="2"/>
      </rPr>
      <t>L:HUGO HERNANDO FORERO BELLO, JOSE PARMENIO AREVALO GOMEZ, FLOR MARIA FORERO BELLO,  MARIA CONSUELO CASTIBLANCO CASTILLO</t>
    </r>
  </si>
  <si>
    <r>
      <t xml:space="preserve">Prestar los servicios de Protección Social Integral que se ofrecen en los Centros de protección  de la Beneficencia de Cundinamarca a los usuarios procedentes del Municipio de  </t>
    </r>
    <r>
      <rPr>
        <b/>
        <i/>
        <sz val="11"/>
        <color indexed="8"/>
        <rFont val="Arial"/>
        <family val="2"/>
      </rPr>
      <t>U</t>
    </r>
    <r>
      <rPr>
        <b/>
        <i/>
        <sz val="11"/>
        <color indexed="8"/>
        <rFont val="Arial"/>
        <family val="2"/>
      </rPr>
      <t>TICA</t>
    </r>
  </si>
  <si>
    <t>SASAIMA</t>
  </si>
  <si>
    <r>
      <t xml:space="preserve">Prestar los servicios de Protección Social Integral que se ofrecen en los Centros de protección  de la Beneficencia de Cundinamarca a los usuarios procedentes del Municipio de  </t>
    </r>
    <r>
      <rPr>
        <b/>
        <i/>
        <sz val="11"/>
        <color indexed="8"/>
        <rFont val="Arial"/>
        <family val="2"/>
      </rPr>
      <t>SASAIMA</t>
    </r>
  </si>
  <si>
    <t>3 MESES</t>
  </si>
  <si>
    <t>ENERO/21/2020</t>
  </si>
  <si>
    <t>ABRIL/20/2020</t>
  </si>
  <si>
    <r>
      <t xml:space="preserve"> DISCAPACIDAD MENTAL:</t>
    </r>
    <r>
      <rPr>
        <b/>
        <sz val="11"/>
        <rFont val="Calibri"/>
        <family val="2"/>
      </rPr>
      <t xml:space="preserve">HERMINIO JOSE ESCOBAR, MARIA TERESA MONRROY GARCIA, HERNANDO VILLATE SALAS RODRIGUEZ, JAVIER FRANCISCO ESPINOSA ESPINOSA                 </t>
    </r>
    <r>
      <rPr>
        <b/>
        <sz val="11"/>
        <color indexed="10"/>
        <rFont val="Calibri"/>
        <family val="2"/>
      </rPr>
      <t>ADULTO MAYOR:</t>
    </r>
    <r>
      <rPr>
        <b/>
        <sz val="11"/>
        <rFont val="Calibri"/>
        <family val="2"/>
      </rPr>
      <t xml:space="preserve"> JESUS ANTONIO ESPINOSA, JESUS ANGEL GAITAN AGUDELO, MARINA GARCIA, VICENTE DUARTE HERNANDEZ, JOSE ROBERTO BASTO PEÑUELA, GUSTAVO FIERO ORTIZ </t>
    </r>
  </si>
  <si>
    <t>ANAPOIMA</t>
  </si>
  <si>
    <r>
      <t xml:space="preserve">Prestar los servicios de Protección Social Integral que se ofrecen en los Centros de protección  de la Beneficencia de Cundinamarca a los usuarios procedentes del Municipio de  </t>
    </r>
    <r>
      <rPr>
        <b/>
        <i/>
        <sz val="11"/>
        <color indexed="8"/>
        <rFont val="Arial"/>
        <family val="2"/>
      </rPr>
      <t>ANAPOIMA</t>
    </r>
  </si>
  <si>
    <t>FEBRERO/04/2020</t>
  </si>
  <si>
    <r>
      <rPr>
        <b/>
        <sz val="11"/>
        <color indexed="10"/>
        <rFont val="Calibri"/>
        <family val="2"/>
      </rPr>
      <t>ADULTO MAYOR</t>
    </r>
    <r>
      <rPr>
        <b/>
        <sz val="11"/>
        <rFont val="Calibri"/>
        <family val="2"/>
      </rPr>
      <t xml:space="preserve">: JOSE LUIS ARDILA, CAMPO ELIAS GONZALEZ, ANA TULIA MORENO, MARIA DEL CARMEN MORENO, MIGUEL MORENO, RUFINO REYES DUARTE, DANIEL GALINDO ARIAS, LUIS ALFONSO JIMENEZ GARCIA, PABLO ANTONIO PINZON, JACINTO PAEZ CASTILLO, CARLOS JULIO PRIAS, ARTURO VARGAS, MARCO TULIO MORENO GIL, ADDONINA MORENO SIERRA,  </t>
    </r>
    <r>
      <rPr>
        <b/>
        <sz val="11"/>
        <color indexed="10"/>
        <rFont val="Calibri"/>
        <family val="2"/>
      </rPr>
      <t>DISCAPACIDAD MENTAL</t>
    </r>
    <r>
      <rPr>
        <b/>
        <sz val="11"/>
        <rFont val="Calibri"/>
        <family val="2"/>
      </rPr>
      <t>: ALEJANDRO CAMPOS MARTINEZ, JUAN CARLOS ROCHA BAQUERO, JAIO GONZALEZ</t>
    </r>
  </si>
  <si>
    <t>COGUA</t>
  </si>
  <si>
    <r>
      <t xml:space="preserve">Prestar los servicios de Protección Social Integral que se ofrecen en los Centros de protección  de la Beneficencia de Cundinamarca a los usuarios procedentes del Municipio de  </t>
    </r>
    <r>
      <rPr>
        <b/>
        <i/>
        <sz val="11"/>
        <color indexed="8"/>
        <rFont val="Arial"/>
        <family val="2"/>
      </rPr>
      <t>COGUA</t>
    </r>
  </si>
  <si>
    <t>3 MESES Y 5 DIAS</t>
  </si>
  <si>
    <t>FEBRERO/14/2020</t>
  </si>
  <si>
    <t>MAYO/18/2020</t>
  </si>
  <si>
    <t>CHAGUANI</t>
  </si>
  <si>
    <r>
      <t xml:space="preserve">Prestar los servicios de Protección Social Integral que se ofrecen en los Centros de protección  de la Beneficencia de Cundinamarca a los usuarios procedentes del Municipio de  </t>
    </r>
    <r>
      <rPr>
        <b/>
        <i/>
        <sz val="11"/>
        <color indexed="8"/>
        <rFont val="Arial"/>
        <family val="2"/>
      </rPr>
      <t>CHAGUANI</t>
    </r>
  </si>
  <si>
    <t>FEBRERO/01/2020</t>
  </si>
  <si>
    <t>ERNESTO SAMUEL VELANDIA YEPES, JOSE DEL CARMEN GARCIA, MARIA TERESA RATIVA, JOSE ARGILIO GONZALEZ, HECTOR MARIA RONCERIA AREVALO, PAULINA RUBIO, MARIA SOLEDAD RUBIANO, JUSTA ALBINA RAMIREZ RAMIREZ</t>
  </si>
  <si>
    <t>CHOCONTA</t>
  </si>
  <si>
    <r>
      <t xml:space="preserve">Prestar los servicios de Protección Social Integral que se ofrecen en los Centros de protección  de la Beneficencia de Cundinamarca a los usuarios procedentes del Municipio de  </t>
    </r>
    <r>
      <rPr>
        <b/>
        <i/>
        <sz val="11"/>
        <color indexed="8"/>
        <rFont val="Arial"/>
        <family val="2"/>
      </rPr>
      <t>CHOCONTA</t>
    </r>
  </si>
  <si>
    <t xml:space="preserve"> MESES Y 26 DIAS</t>
  </si>
  <si>
    <t>FEBRERO/24/2020</t>
  </si>
  <si>
    <t>JUNIO/21/2020</t>
  </si>
  <si>
    <r>
      <rPr>
        <b/>
        <sz val="11"/>
        <color indexed="10"/>
        <rFont val="Calibri"/>
        <family val="2"/>
      </rPr>
      <t>ADULTO MAYOR</t>
    </r>
    <r>
      <rPr>
        <b/>
        <sz val="11"/>
        <rFont val="Calibri"/>
        <family val="2"/>
      </rPr>
      <t xml:space="preserve"> :MARIA INES MONTENEGRO, MARIA ELVIRA BUITRAGO DE VARGAS, MISAEL CARDENAS. LUZ ALBA FERNANDEZ GONZALEZ, BERNARDO CAICEDO, MARIA OBDULIA GOMEZ CASTIBLANCO, JOSE ARQUIMEDES MELO, MIGUEL RODRIGUEZ, ARACELY HUERFANO </t>
    </r>
    <r>
      <rPr>
        <b/>
        <sz val="11"/>
        <color indexed="10"/>
        <rFont val="Calibri"/>
        <family val="2"/>
      </rPr>
      <t>DISCAPACIDAD MENTAL</t>
    </r>
    <r>
      <rPr>
        <b/>
        <sz val="11"/>
        <rFont val="Calibri"/>
        <family val="2"/>
      </rPr>
      <t>: FABIO CORREDOR GOMEZ, HERNAN BALLEN CASTILLO, LUIS EDUARDO MELO RUBIANO, LEYDI YOHAJA GORDO ABRIL, HELVER SILVINO AREVALO, MARIA DEL CARMEN RUBIANO MELO, BLANCA LILIA QUINTERO RODRIGUEZ, FLOR MARINA PALACIOS CORREDOR</t>
    </r>
  </si>
  <si>
    <t>SIBATE</t>
  </si>
  <si>
    <r>
      <t xml:space="preserve">Prestar los servicios de Protección Social Integral que se ofrecen en los Centros de protección  de la Beneficencia de Cundinamarca a los usuarios procedentes del Municipio de  </t>
    </r>
    <r>
      <rPr>
        <b/>
        <i/>
        <sz val="11"/>
        <color indexed="8"/>
        <rFont val="Arial"/>
        <family val="2"/>
      </rPr>
      <t>SIBATE</t>
    </r>
  </si>
  <si>
    <t>2020000052/ 2020000088</t>
  </si>
  <si>
    <r>
      <rPr>
        <b/>
        <sz val="11"/>
        <color indexed="10"/>
        <rFont val="Calibri"/>
        <family val="2"/>
      </rPr>
      <t>ADULTO MAYOR</t>
    </r>
    <r>
      <rPr>
        <b/>
        <sz val="11"/>
        <rFont val="Calibri"/>
        <family val="2"/>
      </rPr>
      <t>: GLORIA MARIA BRAVO, ELIECER RICO, ABDULIO MUÑOZ, LEONILDE MUÑOZ ETELVINA MUÑOZ</t>
    </r>
    <r>
      <rPr>
        <b/>
        <sz val="11"/>
        <color indexed="10"/>
        <rFont val="Calibri"/>
        <family val="2"/>
      </rPr>
      <t>, DISCAPACIDAD</t>
    </r>
    <r>
      <rPr>
        <b/>
        <sz val="11"/>
        <rFont val="Calibri"/>
        <family val="2"/>
      </rPr>
      <t xml:space="preserve"> </t>
    </r>
    <r>
      <rPr>
        <b/>
        <sz val="11"/>
        <color indexed="10"/>
        <rFont val="Calibri"/>
        <family val="2"/>
      </rPr>
      <t>MENTA</t>
    </r>
    <r>
      <rPr>
        <b/>
        <sz val="11"/>
        <rFont val="Calibri"/>
        <family val="2"/>
      </rPr>
      <t>L: ROMULA CUBILLOS, PLINIO YESID, ELIZABETH ORJUELA, ALEXANDER TAFUR</t>
    </r>
  </si>
  <si>
    <t>UNE</t>
  </si>
  <si>
    <r>
      <t xml:space="preserve">Prestar los servicios de Protección Social Integral que se ofrecen en los Centros de protección  de la Beneficencia de Cundinamarca a los usuarios procedentes del Municipio de  </t>
    </r>
    <r>
      <rPr>
        <b/>
        <i/>
        <sz val="11"/>
        <color indexed="8"/>
        <rFont val="Arial"/>
        <family val="2"/>
      </rPr>
      <t>UNE</t>
    </r>
  </si>
  <si>
    <t>3 MESES Y 28 DIAS</t>
  </si>
  <si>
    <r>
      <rPr>
        <b/>
        <sz val="11"/>
        <color indexed="10"/>
        <rFont val="Calibri"/>
        <family val="2"/>
      </rPr>
      <t>DISCAPACIDAD MENTAL</t>
    </r>
    <r>
      <rPr>
        <b/>
        <sz val="11"/>
        <rFont val="Calibri"/>
        <family val="2"/>
      </rPr>
      <t xml:space="preserve">: GENARO SANABRIA, NIDIA ESPERANZA SANABRIA, MIRIAM ESPERANZA CELEITA, EDGAR RAUL ROMERO, JOSE LEONIDAS VILLALBA ROMERO             </t>
    </r>
    <r>
      <rPr>
        <b/>
        <sz val="11"/>
        <color indexed="10"/>
        <rFont val="Calibri"/>
        <family val="2"/>
      </rPr>
      <t>ADULTO MAYOR</t>
    </r>
    <r>
      <rPr>
        <b/>
        <sz val="11"/>
        <rFont val="Calibri"/>
        <family val="2"/>
      </rPr>
      <t>: MIRIAM BRIGIDA MICAN CLAVIJO, GONZALO CELEITA ROMERO</t>
    </r>
  </si>
  <si>
    <t>PULI</t>
  </si>
  <si>
    <r>
      <t xml:space="preserve">Prestar los servicios de Protección Social Integral que se ofrecen en los Centros de protección  de la Beneficencia de Cundinamarca a los usuarios procedentes del Municipio de  </t>
    </r>
    <r>
      <rPr>
        <b/>
        <i/>
        <sz val="11"/>
        <color indexed="8"/>
        <rFont val="Arial"/>
        <family val="2"/>
      </rPr>
      <t>PULI</t>
    </r>
  </si>
  <si>
    <t>FEBRERO/25/2020</t>
  </si>
  <si>
    <t>JUNIO/24/2020</t>
  </si>
  <si>
    <r>
      <rPr>
        <b/>
        <sz val="11"/>
        <color indexed="10"/>
        <rFont val="Calibri"/>
        <family val="2"/>
      </rPr>
      <t>ADULTO MAYOR</t>
    </r>
    <r>
      <rPr>
        <b/>
        <sz val="11"/>
        <rFont val="Calibri"/>
        <family val="2"/>
      </rPr>
      <t>: EULICES LIVEROS, ISAIAS TROMPAS CUERVO</t>
    </r>
  </si>
  <si>
    <t>CHIA</t>
  </si>
  <si>
    <r>
      <t xml:space="preserve">Prestar los servicios de Protección Social Integral que se ofrecen en los Centros de protección  de la Beneficencia de Cundinamarca a los usuarios procedentes del Municipio de  </t>
    </r>
    <r>
      <rPr>
        <b/>
        <i/>
        <sz val="11"/>
        <color indexed="8"/>
        <rFont val="Arial"/>
        <family val="2"/>
      </rPr>
      <t>CHIA</t>
    </r>
  </si>
  <si>
    <t>3 MESES Y 10 DIAS</t>
  </si>
  <si>
    <t>FEBRERO/20/2020</t>
  </si>
  <si>
    <t>ZIPAQUIRA</t>
  </si>
  <si>
    <r>
      <t xml:space="preserve">Prestar los servicios de Protección Social Integral que se ofrecen en los Centros de protección  de la Beneficencia de Cundinamarca a los usuarios procedentes del Municipio de  </t>
    </r>
    <r>
      <rPr>
        <b/>
        <i/>
        <sz val="11"/>
        <color indexed="8"/>
        <rFont val="Arial"/>
        <family val="2"/>
      </rPr>
      <t>ZIPAQUIRA</t>
    </r>
  </si>
  <si>
    <t>2020000045/ 2020000177</t>
  </si>
  <si>
    <r>
      <rPr>
        <b/>
        <sz val="11"/>
        <color indexed="10"/>
        <rFont val="Calibri"/>
        <family val="2"/>
      </rPr>
      <t>SALUD MENTAL</t>
    </r>
    <r>
      <rPr>
        <b/>
        <sz val="11"/>
        <rFont val="Calibri"/>
        <family val="2"/>
      </rPr>
      <t xml:space="preserve">: JOSE ANTONIO ACOSTA VELASQUEZ, MARIA ROSA RODRIGUEZ, ADRIANO GONZALEZ  </t>
    </r>
  </si>
  <si>
    <t>RICAURTE</t>
  </si>
  <si>
    <r>
      <t xml:space="preserve">Prestar los servicios de Protección Social Integral que se ofrecen en los Centros de protección  de la Beneficencia de Cundinamarca a los usuarios procedentes del Municipio de  </t>
    </r>
    <r>
      <rPr>
        <b/>
        <i/>
        <sz val="11"/>
        <color indexed="8"/>
        <rFont val="Arial"/>
        <family val="2"/>
      </rPr>
      <t>RICAURTE</t>
    </r>
  </si>
  <si>
    <t>OSCAR FABIAN OVIEDO, NIDIA CALDERON GARCIA</t>
  </si>
  <si>
    <t xml:space="preserve">No. Cont. </t>
  </si>
  <si>
    <t>CONTRATISTA</t>
  </si>
  <si>
    <t>NIT. Y/O CEDULA</t>
  </si>
  <si>
    <t>DIRECCION</t>
  </si>
  <si>
    <t>CORREO ELECTRONICO</t>
  </si>
  <si>
    <t>APORTE BENEFICENCIA</t>
  </si>
  <si>
    <t>Numero de Adiciones</t>
  </si>
  <si>
    <t>Valor de las Adiciones</t>
  </si>
  <si>
    <t>LINK SECOP</t>
  </si>
  <si>
    <t>Estado</t>
  </si>
  <si>
    <t>INFORMES PENDIENTE EN SECOP Y EN CARPETA DEL CONTRATO</t>
  </si>
  <si>
    <t>Empresa inmobiliaria y de servicios logisticos de Cundinamarca</t>
  </si>
  <si>
    <t>CALLE 26 51-53 TORRE BENEFICENCIA , PISO 3</t>
  </si>
  <si>
    <t>Jmrincon@cundinamarca.gov.co</t>
  </si>
  <si>
    <t xml:space="preserve">Hasta el 31 de diciembre o hasta agotar los recursos, lo que suceda primero </t>
  </si>
  <si>
    <t>$       2.582.900.000</t>
  </si>
  <si>
    <t>https://www.secop.gov.co/CO1ContractsManagement/Tendering/ProcurementContractEdit/View?docUniqueIdentifier=CO1.PCCNTR.1267717&amp;prevCtxUrl=https%3a%2f%2fwww.secop.gov.co%2fCO1ContractsManagement%2fTendering%2fProcurementContractManagement%2fIndex&amp;prevCtxLbl=Contratos+</t>
  </si>
  <si>
    <t>EN EJECUCIÓN</t>
  </si>
  <si>
    <t>NESTOR CASTAÑEDA CASTAÑEDA</t>
  </si>
  <si>
    <t>Dominic Leal Montoya</t>
  </si>
  <si>
    <t>ak 68 # 1A-55</t>
  </si>
  <si>
    <t>dominiclealm@gmail.com</t>
  </si>
  <si>
    <t>10 meses</t>
  </si>
  <si>
    <t>https://www.secop.gov.co/CO1ContractsManagement/Tendering/ProcurementContractEdit/View?docUniqueIdentifier=CO1.PCCNTR.1361636&amp;prevCtxUrl=https%3a%2f%2fwww.secop.gov.co%2fCO1ContractsManagement%2fTendering%2fProcurementContractManagement%2fIndex&amp;prevCtxLbl=Contratos+</t>
  </si>
  <si>
    <t>JAVIER HERNANDO CAYCEDO</t>
  </si>
  <si>
    <t>Seguridad San Carlos LTDA</t>
  </si>
  <si>
    <t>CARRERA 22 Numero 150-59</t>
  </si>
  <si>
    <t>comercial@seguridadsancarlosltda.com</t>
  </si>
  <si>
    <t>CONTRATAR EL SERVICIO DE VIGILANCIA PRIVADA CON ARMAS FIJA Y MOVIL Y SIN ARMAS PARA LA SEGURIDAD INTEGRAL DE LOS BIENES MUEBLES E INMUEBLES DE PROPIEDAD DE LA BENEFICENCIA DE CUNDINAMARCA Y DE AQUELLOS POR LOS CUALES SEA O LLEGARE A SER LEGALMENTE RESPONSABLE, UBICADOS EN BOGOTA Y MUNICIPIOS DEL DEPARTAMENTO DE CUNDINAMARCA</t>
  </si>
  <si>
    <t>https://www.secop.gov.co/CO1ContractsManagement/Tendering/ProcurementContractEdit/View?docUniqueIdentifier=CO1.PCCNTR.1408839&amp;prevCtxUrl=https%3a%2f%2fwww.secop.gov.co%2fCO1ContractsManagement%2fTendering%2fProcurementContractManagement%2fIndex&amp;prevCtxLbl=Contratos+</t>
  </si>
  <si>
    <t>DORA DEL CARMEN CONTRERAS</t>
  </si>
  <si>
    <t>Unión Temporal Buen vivir</t>
  </si>
  <si>
    <t>Carrera 69 bis 3 a 61</t>
  </si>
  <si>
    <t>fundacionsocialvivecolombia@yahoo.com</t>
  </si>
  <si>
    <t>Hasta el 15 de enero de 2021</t>
  </si>
  <si>
    <t>https://www.secop.gov.co/CO1ContractsManagement/Tendering/ProcurementContractEdit/View?docUniqueIdentifier=CO1.PCCNTR.1412030&amp;awardUniqueIdentifier=CO1.AWD.686802&amp;buyerDossierUniqueIdentifier=CO1.BDOS.1012603&amp;id=498927</t>
  </si>
  <si>
    <t xml:space="preserve">Hijas de la caridad de san vicente de Paul </t>
  </si>
  <si>
    <t>CALLE 22 #26-35</t>
  </si>
  <si>
    <t>coloniasibate@yahoo.es</t>
  </si>
  <si>
    <t>https://www.secop.gov.co/CO1ContractsManagement/Tendering/ProcurementContractEdit/View?docUniqueIdentifier=CO1.PCCNTR.1412037&amp;awardUniqueIdentifier=CO1.AWD.686802&amp;buyerDossierUniqueIdentifier=CO1.BDOS.1012603&amp;id=498938</t>
  </si>
  <si>
    <t>Instituto de hermanas franciscanas de Santa Clara</t>
  </si>
  <si>
    <t>CL 51 63 87 BRR EL REMANZO</t>
  </si>
  <si>
    <t>torresfabio@gmail.com</t>
  </si>
  <si>
    <t>https://www.secop.gov.co/CO1ContractsManagement/Tendering/ProcurementContractEdit/View?docUniqueIdentifier=CO1.PCCNTR.1412521&amp;awardUniqueIdentifier=CO1.AWD.686520&amp;buyerDossierUniqueIdentifier=CO1.BDOS.1014706&amp;id=499116</t>
  </si>
  <si>
    <t>IVAN MORENO                  ELDA RODRIGUEZ                NESTOR CASTAÑEDA    YANNETH CUBIDES          MARIO LOZANO</t>
  </si>
  <si>
    <t xml:space="preserve">Fundación San Pedro Claver </t>
  </si>
  <si>
    <t>AVENIDA CARACAS No. 1-16 SUR</t>
  </si>
  <si>
    <t>fundacionsanpedroclaver@outlook.com</t>
  </si>
  <si>
    <t>https://www.secop.gov.co/CO1ContractsManagement/Tendering/ProcurementContractEdit/View?docUniqueIdentifier=CO1.PCCNTR.1412626&amp;awardUniqueIdentifier=CO1.AWD.686520&amp;buyerDossierUniqueIdentifier=CO1.BDOS.1014706&amp;id=499142</t>
  </si>
  <si>
    <t>PROCEDIMIENTO: GESTION CONTRACTUAL</t>
  </si>
  <si>
    <t xml:space="preserve">FORMATO: CONTROL PROCESO CONTRATACION </t>
  </si>
  <si>
    <t>Convenios de Asociación</t>
  </si>
  <si>
    <t>VALOR ASOCIADO</t>
  </si>
  <si>
    <t>VALOR TOTAL</t>
  </si>
  <si>
    <t>Fecha de Terminación</t>
  </si>
  <si>
    <t>SUPATA</t>
  </si>
  <si>
    <r>
      <t xml:space="preserve">Prestar los servicios de Protección Social Integral que se ofrecen en los Centros de protección  de la Beneficencia de Cundinamarca a los usuarios procedentes del Municipio de  </t>
    </r>
    <r>
      <rPr>
        <b/>
        <i/>
        <sz val="11"/>
        <color indexed="8"/>
        <rFont val="Arial"/>
        <family val="2"/>
      </rPr>
      <t>SUPATA</t>
    </r>
  </si>
  <si>
    <t>FEBERO/01/2020</t>
  </si>
  <si>
    <t>FLATA REGGISTRO</t>
  </si>
  <si>
    <t xml:space="preserve">HECTOR MARIA LATORRE SILVA, </t>
  </si>
  <si>
    <t>TENA</t>
  </si>
  <si>
    <r>
      <t xml:space="preserve">Prestar los servicios de Protección Social Integral que se ofrecen en los Centros de protección  de la Beneficencia de Cundinamarca a los usuarios procedentes del Municipio de  </t>
    </r>
    <r>
      <rPr>
        <b/>
        <i/>
        <sz val="11"/>
        <color indexed="8"/>
        <rFont val="Arial"/>
        <family val="2"/>
      </rPr>
      <t>TENA</t>
    </r>
  </si>
  <si>
    <t>FEBRERO/18/2020</t>
  </si>
  <si>
    <t>MAYO/17/2020</t>
  </si>
  <si>
    <t>VICTOR MANUEL CELIS, LEOPOLDO MONRROY,  LUIS ANTONIO BELTRAN, ORLANDO HRNANDEZ, NELSON ANDRES PINTO MORALES, WILMAR ROMERO RAMIREZ, LUZ MARINA LOPEZ, JOSE JUAQUIN ROA, MARGARITA RAMIREZ, MARIA CECILIA RODRIGUEZ, FELIX ANTONIO CASTAÑEDA, MARIA DORA CRISOSTOMO</t>
  </si>
  <si>
    <t>FOMEQUE</t>
  </si>
  <si>
    <r>
      <t xml:space="preserve">Prestar los servicios de Protección Social Integral que se ofrecen en los Centros de protección  de la Beneficencia de Cundinamarca a los usuarios procedentes del Municipio de  </t>
    </r>
    <r>
      <rPr>
        <b/>
        <i/>
        <sz val="11"/>
        <color indexed="8"/>
        <rFont val="Arial"/>
        <family val="2"/>
      </rPr>
      <t>FOMEQUE</t>
    </r>
  </si>
  <si>
    <t>VIANI</t>
  </si>
  <si>
    <r>
      <t xml:space="preserve">Prestar los servicios de Protección Social Integral que se ofrecen en los Centros de protección  de la Beneficencia de Cundinamarca a los usuarios procedentes del Municipio de  </t>
    </r>
    <r>
      <rPr>
        <b/>
        <i/>
        <sz val="11"/>
        <color indexed="8"/>
        <rFont val="Arial"/>
        <family val="2"/>
      </rPr>
      <t>VIANI</t>
    </r>
  </si>
  <si>
    <t>MARZO/02/2020</t>
  </si>
  <si>
    <t>JUNIO/01/2020</t>
  </si>
  <si>
    <r>
      <t xml:space="preserve">ADULTO MAYOR: </t>
    </r>
    <r>
      <rPr>
        <b/>
        <sz val="11"/>
        <rFont val="Calibri"/>
        <family val="2"/>
      </rPr>
      <t>AURA NELLY SAAVEDRA SUAREZ, JUAN BAUTISTA SOLER CRUZ, JOSE ALFONSO PULIDO</t>
    </r>
  </si>
  <si>
    <t>TIBIRITA</t>
  </si>
  <si>
    <r>
      <t xml:space="preserve">Prestar los servicios de Protección Social Integral que se ofrecen en los Centros de protección  de la Beneficencia de Cundinamarca a los usuarios procedentes del Municipio de  </t>
    </r>
    <r>
      <rPr>
        <b/>
        <i/>
        <sz val="11"/>
        <color indexed="8"/>
        <rFont val="Arial"/>
        <family val="2"/>
      </rPr>
      <t>TIBIRITA</t>
    </r>
  </si>
  <si>
    <r>
      <t xml:space="preserve">ADULTO MAYOR: </t>
    </r>
    <r>
      <rPr>
        <b/>
        <sz val="11"/>
        <rFont val="Calibri"/>
        <family val="2"/>
      </rPr>
      <t>BENJAMIN AVILA RODRIGUEZ, RITO ANTONIOMUNAR MARTINEZ, MARIA DE JESUS VASQUEZ PADILLA</t>
    </r>
  </si>
  <si>
    <t>GUAYABETAL</t>
  </si>
  <si>
    <r>
      <t xml:space="preserve">Prestar los servicios de Protección Social Integral que se ofrecen en los Centros de protección  de la Beneficencia de Cundinamarca a los usuarios procedentes del Municipio de  </t>
    </r>
    <r>
      <rPr>
        <b/>
        <i/>
        <sz val="11"/>
        <color indexed="8"/>
        <rFont val="Arial"/>
        <family val="2"/>
      </rPr>
      <t>GUAYABETAL</t>
    </r>
  </si>
  <si>
    <t>1 MES Y 17 DIAS</t>
  </si>
  <si>
    <t>FEBRERO/12/2020</t>
  </si>
  <si>
    <t>MARZO/28/2020</t>
  </si>
  <si>
    <r>
      <t xml:space="preserve">ADULTO MAYOR: </t>
    </r>
    <r>
      <rPr>
        <b/>
        <sz val="11"/>
        <rFont val="Calibri"/>
        <family val="2"/>
      </rPr>
      <t xml:space="preserve">JOSE TEOFILO TORRES TRUJILLO, MIGUEL PINTO VELANIA, RAFAEL ANGARITA GUZMAN </t>
    </r>
  </si>
  <si>
    <t>CONTRATAR LA PRESTACIÓN DE SERVICIOS DE ADMINISTRACIÓN INTEGRAL INMOBILIARIA DE LOS BIENES INMUEBLES PROPIEDAD DE LA BENEFICENCIA DE CUNDINAMARCA O POR LOS CUALES SEA LEGALMENTE RESPONSABLE RELACIONADOS EN EL ANEXO1</t>
  </si>
  <si>
    <t>CONTRATAR LA PRESTACIÓN DEL SERVICIO PARA APOYO A LA GESTIÓN EN ARCHIVO, ORGANIZACIÓN, ROTULACIÓN, FOLIACIÓN, DEPURACIÓN Y SEGUIMIENTO DE LA PLATAFORMA SECOP I, SECOP II, SIA OBSERVA, ORFEO Y EL SIGEP EN EL MÓDULO DE CONTRATOS DE PRESTACIÓN DE SERVICIOS, DE LOS DOCUMENTOS QUE SE ENCUENTRAN Y SE VAN PRODUCIENDO EN EL ARCHIVO DE GESTIÓN DE LA OFICINA DE CONTRATACIÓN DE LA SECRETARIA GENERAL, DE LA BENEFICENCIA DE CUNDINAMARCA</t>
  </si>
  <si>
    <t>AUNAR ESFUERZOS PARA LA PRESTACIÓN DE SERVICIOS DE PROTECCIÓN SOCIAL INTEGRAL A PERSONAS ADULTAS Y A PERSONAS MAYORES CON DISCAPACIDAD COGNITIVA Y MENTAL EN CONDICIONES DE AMENAZA O VULNERACIÓN DE DERECHOS POR EXPOSICIÓN A VIOLENCIA FÍSICA, PSICOLÓGICA, SEXUAL, NEGLIGENCIA, VIOLENCIA INTRAFAMILIAR, EN RIESGO FÍSICO, SOCIAL, MORAL, ENTRE OTROS ORIENTADOS AL MEJORAMIENTO DE SU CALIDAD DE VIDA, MEDIANTE LA DISPOSICIÓN DE RECURSOS TÉCNICOS, FÍSICOS, ADMINISTRATIVOS, ECONÓMICOS Y SABERES INSTITUCIÓN</t>
  </si>
  <si>
    <t>IVAN MORENO AZUCENA LOPEZ              JEANNETTE MARTINEZ  
NESTOR CASTAÑEDA     YANNETH CUBIDES          MARIO LOZANO</t>
  </si>
  <si>
    <t xml:space="preserve">ESTADO DE CARTERA POR CONCEPTO DE </t>
  </si>
  <si>
    <t xml:space="preserve">BENEFICENCIA DE CUNDINAMARCA- SUGBERENCIA FINANCIERA </t>
  </si>
  <si>
    <t xml:space="preserve">VENTA DE SERVICIOS DE PROTECCION SOCIAL </t>
  </si>
  <si>
    <t>CORTE</t>
  </si>
  <si>
    <t>CLIENTE</t>
  </si>
  <si>
    <t>NIT</t>
  </si>
  <si>
    <t>CATEGORIA</t>
  </si>
  <si>
    <t>FACTURA</t>
  </si>
  <si>
    <t>VALOR</t>
  </si>
  <si>
    <t>SALDO</t>
  </si>
  <si>
    <t>DIAS EN MORA</t>
  </si>
  <si>
    <t>1 A 30 DIAS</t>
  </si>
  <si>
    <t>31 A 60 DIAS</t>
  </si>
  <si>
    <t>61 A 90 DIAS</t>
  </si>
  <si>
    <t>91 A 180 DIAS</t>
  </si>
  <si>
    <t>181 A 360 DIAS</t>
  </si>
  <si>
    <t>MAS DE 360 DIAS</t>
  </si>
  <si>
    <t>ALBAN</t>
  </si>
  <si>
    <t>899999450-0</t>
  </si>
  <si>
    <t>APULO (RAFAEL REYES)</t>
  </si>
  <si>
    <r>
      <t xml:space="preserve"> </t>
    </r>
    <r>
      <rPr>
        <i/>
        <sz val="10"/>
        <color indexed="8"/>
        <rFont val="Arial"/>
        <family val="2"/>
      </rPr>
      <t>CABRERA</t>
    </r>
  </si>
  <si>
    <t>01/19</t>
  </si>
  <si>
    <r>
      <t xml:space="preserve"> </t>
    </r>
    <r>
      <rPr>
        <i/>
        <sz val="10"/>
        <color indexed="8"/>
        <rFont val="Arial"/>
        <family val="2"/>
      </rPr>
      <t>CHIA</t>
    </r>
  </si>
  <si>
    <r>
      <t xml:space="preserve"> </t>
    </r>
    <r>
      <rPr>
        <i/>
        <sz val="10"/>
        <color indexed="8"/>
        <rFont val="Arial"/>
        <family val="2"/>
      </rPr>
      <t>CHIPAQUE</t>
    </r>
  </si>
  <si>
    <r>
      <t xml:space="preserve"> </t>
    </r>
    <r>
      <rPr>
        <i/>
        <sz val="10"/>
        <color indexed="8"/>
        <rFont val="Arial"/>
        <family val="2"/>
      </rPr>
      <t>CHOACHI</t>
    </r>
  </si>
  <si>
    <t>03/19</t>
  </si>
  <si>
    <t>193/18</t>
  </si>
  <si>
    <t>COTA</t>
  </si>
  <si>
    <t>EL PEÑON</t>
  </si>
  <si>
    <t>899999364-5</t>
  </si>
  <si>
    <t>GACHANCIPA</t>
  </si>
  <si>
    <r>
      <t xml:space="preserve"> </t>
    </r>
    <r>
      <rPr>
        <i/>
        <sz val="10"/>
        <color indexed="8"/>
        <rFont val="Arial"/>
        <family val="2"/>
      </rPr>
      <t>GACHALA</t>
    </r>
  </si>
  <si>
    <t>800094671-7</t>
  </si>
  <si>
    <t>04/18</t>
  </si>
  <si>
    <t>GUTIERREZ</t>
  </si>
  <si>
    <t>ADC 01 01/18</t>
  </si>
  <si>
    <t>LA CALERA</t>
  </si>
  <si>
    <t>LA VEGA</t>
  </si>
  <si>
    <t>MACHETA</t>
  </si>
  <si>
    <t>899999401-1</t>
  </si>
  <si>
    <t>MANTA</t>
  </si>
  <si>
    <t>NIMAIMA</t>
  </si>
  <si>
    <r>
      <t xml:space="preserve"> </t>
    </r>
    <r>
      <rPr>
        <i/>
        <sz val="10"/>
        <color indexed="8"/>
        <rFont val="Arial"/>
        <family val="2"/>
      </rPr>
      <t>QUETAME</t>
    </r>
  </si>
  <si>
    <t xml:space="preserve"> RICAURTE</t>
  </si>
  <si>
    <t>890680059-1</t>
  </si>
  <si>
    <t>SAN ANTONIO DEL TEQUENDAMA</t>
  </si>
  <si>
    <t>SAN JUAN DE RIOSECO</t>
  </si>
  <si>
    <t>ADC 01 01/19</t>
  </si>
  <si>
    <r>
      <t xml:space="preserve"> </t>
    </r>
    <r>
      <rPr>
        <i/>
        <sz val="10"/>
        <color indexed="8"/>
        <rFont val="Arial"/>
        <family val="2"/>
      </rPr>
      <t>SASAIMA</t>
    </r>
  </si>
  <si>
    <t>SILVANIA</t>
  </si>
  <si>
    <t>899999384-2</t>
  </si>
  <si>
    <t>800093439-1</t>
  </si>
  <si>
    <r>
      <t xml:space="preserve"> </t>
    </r>
    <r>
      <rPr>
        <i/>
        <sz val="10"/>
        <color indexed="8"/>
        <rFont val="Arial"/>
        <family val="2"/>
      </rPr>
      <t>VIOTA</t>
    </r>
  </si>
  <si>
    <t>ZIPACON</t>
  </si>
  <si>
    <t>800094778-6</t>
  </si>
  <si>
    <t>TOTALES</t>
  </si>
  <si>
    <t>DORA MARCELA DIAZ
IVAN MORENO</t>
  </si>
  <si>
    <t>CACHIPAY</t>
  </si>
  <si>
    <r>
      <t xml:space="preserve">Prestar los servicios de Protección Social Integral que se ofrecen en los Centros de protección  de la Beneficencia de Cundinamarca a los usuarios procedentes del Municipio de  </t>
    </r>
    <r>
      <rPr>
        <b/>
        <i/>
        <sz val="11"/>
        <color indexed="8"/>
        <rFont val="Arial"/>
        <family val="2"/>
      </rPr>
      <t>CACHIPAY</t>
    </r>
  </si>
  <si>
    <t>3 MESES Y  11 DIAS</t>
  </si>
  <si>
    <r>
      <t>ADULTO MAYOR:</t>
    </r>
    <r>
      <rPr>
        <b/>
        <sz val="11"/>
        <rFont val="Calibri"/>
        <family val="2"/>
      </rPr>
      <t xml:space="preserve"> MANUEL VICENTE ALFONSO, ANTONIO MARITA, AURA MARIA CANTE GARCIA</t>
    </r>
  </si>
  <si>
    <r>
      <t xml:space="preserve">Prestar los servicios de Protección Social Integral que se ofrecen en los Centros de protección  de la Beneficencia de Cundinamarca a los usuarios procedentes del Municipio de  </t>
    </r>
    <r>
      <rPr>
        <b/>
        <i/>
        <sz val="11"/>
        <color indexed="8"/>
        <rFont val="Arial"/>
        <family val="2"/>
      </rPr>
      <t>LA VEGA</t>
    </r>
  </si>
  <si>
    <t>MARZO/01/2020</t>
  </si>
  <si>
    <r>
      <t xml:space="preserve">DICAOACIDAD MENTAL: </t>
    </r>
    <r>
      <rPr>
        <b/>
        <sz val="11"/>
        <rFont val="Calibri"/>
        <family val="2"/>
      </rPr>
      <t xml:space="preserve">CECILIA ANGEL, </t>
    </r>
  </si>
  <si>
    <t>ESTADO</t>
  </si>
  <si>
    <t>VIGENTE</t>
  </si>
  <si>
    <t>JOSE ORLANDO CALDERON NO EESTA EN CONVENIO Y MARCO TULIO MORENO Y ABDONINA MORENO SON NUEVOS</t>
  </si>
  <si>
    <t>HASSTA EL 30 DE MARZO DEL 2020</t>
  </si>
  <si>
    <t>FANCISCO ANTONIO CAICEDO NO ESTA EN EL 2020</t>
  </si>
  <si>
    <t>CECILIA PEÑARANDA, MARIA DOLORES ACOSTA, LUCILA GRACIA, MARIA DOLORES GUAVA, MERCEDES DURAN, YOLANDA CUBIDES, JOSE ENRRIQUE SANCHEZ, ROSARIO CRISTANCHO, JULIO CESAR RUBIO, MAURICIO DURAN, JANNETH CASTRO, CARLOS ALBERTO PRECIADO</t>
  </si>
  <si>
    <t>DAVID FORERO, NO ES EN EL 2020</t>
  </si>
  <si>
    <r>
      <rPr>
        <b/>
        <sz val="11"/>
        <color indexed="10"/>
        <rFont val="Calibri"/>
        <family val="2"/>
      </rPr>
      <t>DISCAPACIDAD MENTAL</t>
    </r>
    <r>
      <rPr>
        <b/>
        <sz val="11"/>
        <color indexed="8"/>
        <rFont val="Calibri"/>
        <family val="2"/>
      </rPr>
      <t xml:space="preserve">: ROSA INES VELASQUEZ MILLAN, MARIA TERESA RIOS NIMISICA,  JOSE NESTOR FABIAN RODRIGUEZ, WILMAR BARBOSA RINCON </t>
    </r>
    <r>
      <rPr>
        <b/>
        <sz val="11"/>
        <color indexed="10"/>
        <rFont val="Calibri"/>
        <family val="2"/>
      </rPr>
      <t>ADULTO MAYOR</t>
    </r>
    <r>
      <rPr>
        <b/>
        <sz val="11"/>
        <color indexed="8"/>
        <rFont val="Calibri"/>
        <family val="2"/>
      </rPr>
      <t xml:space="preserve">: ROSALBINA AGUDELO AGUDELO, NEPOMUCENO ACOSTA, JOSE HELADIO MARTINEZ, TEOFILONIMISICA VARGAS, BARONIO ROMERO VARELA, JORGE VILLALOBOS VILLALOBOS, ROSA TULIA ROMERO GUEVARA, REINALDO GUTIERREZ ROJAS, ROSA LAURA LEON TORRES, MIGUEL ANTONIO FUENTES TORRES, JOSE FRANCISCO LARA LARA,  JOSE JACOBO VILLAR ROMERO, GUILLERMO ROMERO VARELA, JAIME AGUDELO ROMERO, JOSE VICENTE CESPEDES ROMERO, </t>
    </r>
  </si>
  <si>
    <t>MARTHA YANET LEON GARZON NO ESTA EN CONVENIO 2020</t>
  </si>
  <si>
    <t>NO APARECE LUIS ARTURO CAMELO</t>
  </si>
  <si>
    <t>NO ESTA LUIS CARLOS ROMERO SEGURA</t>
  </si>
  <si>
    <t>TENJO</t>
  </si>
  <si>
    <r>
      <t xml:space="preserve">Prestar los servicios de Protección Social Integral que se ofrecen en los Centros de protección  de la Beneficencia de Cundinamarca a los usuarios procedentes del Municipio de  </t>
    </r>
    <r>
      <rPr>
        <b/>
        <i/>
        <sz val="11"/>
        <color indexed="8"/>
        <rFont val="Arial"/>
        <family val="2"/>
      </rPr>
      <t>TENJO</t>
    </r>
  </si>
  <si>
    <t>HASTA EL 24 DE MAYO DEL 2020</t>
  </si>
  <si>
    <t>MAYO 24 /2020</t>
  </si>
  <si>
    <t>MARZO/12/2020</t>
  </si>
  <si>
    <r>
      <t xml:space="preserve">ADULTO MAYOR: </t>
    </r>
    <r>
      <rPr>
        <b/>
        <sz val="11"/>
        <rFont val="Calibri"/>
        <family val="2"/>
      </rPr>
      <t xml:space="preserve">ROSA DELIA ROA BARRERA </t>
    </r>
  </si>
  <si>
    <r>
      <t>DISCAPACIDAD MENTAL:</t>
    </r>
    <r>
      <rPr>
        <b/>
        <sz val="11"/>
        <rFont val="Calibri"/>
        <family val="2"/>
      </rPr>
      <t xml:space="preserve">JOHN JAVIER MARTINEZ RAMOS, LUZ MARINA RAMIREZ BRAVO, PATRICIA LOPEZ  </t>
    </r>
    <r>
      <rPr>
        <b/>
        <sz val="11"/>
        <color indexed="10"/>
        <rFont val="Calibri"/>
        <family val="2"/>
      </rPr>
      <t>ADULTO MAYOR</t>
    </r>
    <r>
      <rPr>
        <b/>
        <sz val="11"/>
        <rFont val="Calibri"/>
        <family val="2"/>
      </rPr>
      <t>: MARIA SIMONA SALGUERO</t>
    </r>
  </si>
  <si>
    <r>
      <rPr>
        <sz val="9"/>
        <color indexed="10"/>
        <rFont val="Arial"/>
        <family val="2"/>
      </rPr>
      <t>ADULTO MAYOR</t>
    </r>
    <r>
      <rPr>
        <sz val="9"/>
        <rFont val="Arial"/>
        <family val="2"/>
      </rPr>
      <t xml:space="preserve">: JOSE LUIS ARDILA, CAMPO ELIAS GONZALEZ, ANA TULIA MORENO, MARIA DEL CARMEN MORENO, MIGUEL MORENO, RUFINO REYES DUARTE, DANIEL GALINDO ARIAS, LUIS ALFONSO JIMENEZ GARCIA, PABLO ANTONIO PINZON, JACINTO PAEZ CASTILLO, CARLOS JULIO PRIAS, ARTURO VARGAS, MARCO TULIO MORENO GIL, ADDONINA MORENO SIERRA,  </t>
    </r>
    <r>
      <rPr>
        <sz val="9"/>
        <color indexed="10"/>
        <rFont val="Arial"/>
        <family val="2"/>
      </rPr>
      <t>DISCAPACIDAD MENTAL</t>
    </r>
    <r>
      <rPr>
        <sz val="9"/>
        <rFont val="Arial"/>
        <family val="2"/>
      </rPr>
      <t>: ALEJANDRO CAMPOS MARTINEZ, JUAN CARLOS ROCHA BAQUERO, JAIO GONZALEZ</t>
    </r>
  </si>
  <si>
    <r>
      <rPr>
        <sz val="9"/>
        <color indexed="10"/>
        <rFont val="Arial"/>
        <family val="2"/>
      </rPr>
      <t>ADULTO MAYOR</t>
    </r>
    <r>
      <rPr>
        <sz val="9"/>
        <color indexed="8"/>
        <rFont val="Arial"/>
        <family val="2"/>
      </rPr>
      <t>: BLANCA CECILIA CUBILLOS CUBILLOS, JOSE SERAFIN OLARTE, BERNARDO ANGEL,LUIS HERNANDO RODRIGUEZ, LUIS ENRRIQUE GUTIERREZ LOPEZ, ESTEBAN HERNANDEZ ROZO, JOSE ROMEL BONILLA,ASCENCION CASTELLANOS, JUAN DE JESUS CRUZ BELTRAN,MARIA OLGA AEDILA CRUZ ,JULIO CESAR HUERFANO MARTINEZ</t>
    </r>
  </si>
  <si>
    <r>
      <t>ADULTO MAYOR:</t>
    </r>
    <r>
      <rPr>
        <sz val="9"/>
        <rFont val="Arial"/>
        <family val="2"/>
      </rPr>
      <t xml:space="preserve"> MANUEL VICENTE ALFONSO, ANTONIO MARITA, AURA MARIA CANTE GARCIA</t>
    </r>
  </si>
  <si>
    <r>
      <rPr>
        <sz val="9"/>
        <color indexed="10"/>
        <rFont val="Arial"/>
        <family val="2"/>
      </rPr>
      <t>ADULTO MAYOR</t>
    </r>
    <r>
      <rPr>
        <sz val="9"/>
        <rFont val="Arial"/>
        <family val="2"/>
      </rPr>
      <t xml:space="preserve"> :MARIA INES MONTENEGRO, MARIA ELVIRA BUITRAGO DE VARGAS, MISAEL CARDENAS. LUZ ALBA FERNANDEZ GONZALEZ, BERNARDO CAICEDO, MARIA OBDULIA GOMEZ CASTIBLANCO, JOSE ARQUIMEDES MELO, MIGUEL RODRIGUEZ, ARACELY HUERFANO </t>
    </r>
    <r>
      <rPr>
        <sz val="9"/>
        <color indexed="10"/>
        <rFont val="Arial"/>
        <family val="2"/>
      </rPr>
      <t>DISCAPACIDAD MENTAL</t>
    </r>
    <r>
      <rPr>
        <sz val="9"/>
        <rFont val="Arial"/>
        <family val="2"/>
      </rPr>
      <t>: FABIO CORREDOR GOMEZ, HERNAN BALLEN CASTILLO, LUIS EDUARDO MELO RUBIANO, LEYDI YOHAJA GORDO ABRIL, HELVER SILVINO AREVALO, MARIA DEL CARMEN RUBIANO MELO, BLANCA LILIA QUINTERO RODRIGUEZ, FLOR MARINA PALACIOS CORREDOR</t>
    </r>
  </si>
  <si>
    <r>
      <rPr>
        <sz val="9"/>
        <color indexed="10"/>
        <rFont val="Arial"/>
        <family val="2"/>
      </rPr>
      <t>ADULTO MAYOR</t>
    </r>
    <r>
      <rPr>
        <sz val="9"/>
        <color indexed="8"/>
        <rFont val="Arial"/>
        <family val="2"/>
      </rPr>
      <t>:  ROSA MARIA CORREA, MIGUEL ANTONIO ESPINOSA GUERRERO, EDELMIRA ESPEJO RODRIGUEZ</t>
    </r>
  </si>
  <si>
    <r>
      <rPr>
        <sz val="9"/>
        <color indexed="10"/>
        <rFont val="Arial"/>
        <family val="2"/>
      </rPr>
      <t>DISCAPACIDAD MENTAL</t>
    </r>
    <r>
      <rPr>
        <sz val="9"/>
        <color indexed="8"/>
        <rFont val="Arial"/>
        <family val="2"/>
      </rPr>
      <t xml:space="preserve">: ROSA INES VELASQUEZ MILLAN, MARIA TERESA RIOS NIMISICA,  JOSE NESTOR FABIAN RODRIGUEZ, WILMAR BARBOSA RINCON </t>
    </r>
    <r>
      <rPr>
        <sz val="9"/>
        <color indexed="10"/>
        <rFont val="Arial"/>
        <family val="2"/>
      </rPr>
      <t>ADULTO MAYOR</t>
    </r>
    <r>
      <rPr>
        <sz val="9"/>
        <color indexed="8"/>
        <rFont val="Arial"/>
        <family val="2"/>
      </rPr>
      <t xml:space="preserve">: ROSALBINA AGUDELO AGUDELO, NEPOMUCENO ACOSTA, JOSE HELADIO MARTINEZ, TEOFILONIMISICA VARGAS, BARONIO ROMERO VARELA, JORGE VILLALOBOS VILLALOBOS, ROSA TULIA ROMERO GUEVARA, REINALDO GUTIERREZ ROJAS, ROSA LAURA LEON TORRES, MIGUEL ANTONIO FUENTES TORRES, JOSE FRANCISCO LARA LARA,  JOSE JACOBO VILLAR ROMERO, GUILLERMO ROMERO VARELA, JAIME AGUDELO ROMERO, JOSE VICENTE CESPEDES ROMERO, </t>
    </r>
  </si>
  <si>
    <r>
      <rPr>
        <sz val="9"/>
        <color indexed="10"/>
        <rFont val="Arial"/>
        <family val="2"/>
      </rPr>
      <t>ADULTO MAY</t>
    </r>
    <r>
      <rPr>
        <sz val="9"/>
        <color indexed="8"/>
        <rFont val="Arial"/>
        <family val="2"/>
      </rPr>
      <t xml:space="preserve">OR: JOSE PARMENIO ACOSTA ZAMBRANO, JOSE GREGORIO BAQUERO, MIGUEL ANGEL REY GARZON, MARIA YENETH CASTRO CASTRO, FLORIA PRISCILA GARAY,  </t>
    </r>
    <r>
      <rPr>
        <sz val="9"/>
        <color indexed="10"/>
        <rFont val="Arial"/>
        <family val="2"/>
      </rPr>
      <t>SALUD MENTAL</t>
    </r>
    <r>
      <rPr>
        <sz val="9"/>
        <color indexed="8"/>
        <rFont val="Arial"/>
        <family val="2"/>
      </rPr>
      <t xml:space="preserve"> : GUILLERMO ALONSO BARBOSA, FABIO EUTACIO  CASTRO, MARIA CLEMENCIA GARAY</t>
    </r>
  </si>
  <si>
    <r>
      <rPr>
        <sz val="9"/>
        <color indexed="10"/>
        <rFont val="Arial"/>
        <family val="2"/>
      </rPr>
      <t>DISCAPACIDAD MENTAL</t>
    </r>
    <r>
      <rPr>
        <sz val="9"/>
        <rFont val="Arial"/>
        <family val="2"/>
      </rPr>
      <t>: LUIS FERNANDO LEON, HEBERTH ROJAS VERGARA, ARISTOBULO URREGO URREGO</t>
    </r>
  </si>
  <si>
    <r>
      <t xml:space="preserve">ADULTO MAYOR: </t>
    </r>
    <r>
      <rPr>
        <sz val="9"/>
        <rFont val="Arial"/>
        <family val="2"/>
      </rPr>
      <t xml:space="preserve">JOSE TEOFILO TORRES TRUJILLO, MIGUEL PINTO VELANIA, RAFAEL ANGARITA GUZMAN </t>
    </r>
  </si>
  <si>
    <r>
      <t xml:space="preserve">DICAOACIDAD MENTAL: </t>
    </r>
    <r>
      <rPr>
        <sz val="9"/>
        <rFont val="Arial"/>
        <family val="2"/>
      </rPr>
      <t xml:space="preserve">CECILIA ANGEL, </t>
    </r>
  </si>
  <si>
    <r>
      <rPr>
        <sz val="9"/>
        <color indexed="10"/>
        <rFont val="Arial"/>
        <family val="2"/>
      </rPr>
      <t>ADULTO MAYOR</t>
    </r>
    <r>
      <rPr>
        <sz val="9"/>
        <rFont val="Arial"/>
        <family val="2"/>
      </rPr>
      <t>: EULICES LIVEROS, ISAIAS TROMPAS CUERVO</t>
    </r>
  </si>
  <si>
    <r>
      <t xml:space="preserve"> DISCAPACIDAD MENTAL:</t>
    </r>
    <r>
      <rPr>
        <sz val="9"/>
        <rFont val="Arial"/>
        <family val="2"/>
      </rPr>
      <t xml:space="preserve">HERMINIO JOSE ESCOBAR, MARIA TERESA MONRROY GARCIA, HERNANDO VILLATE SALAS RODRIGUEZ, JAVIER FRANCISCO ESPINOSA ESPINOSA                 </t>
    </r>
    <r>
      <rPr>
        <sz val="9"/>
        <color indexed="10"/>
        <rFont val="Arial"/>
        <family val="2"/>
      </rPr>
      <t>ADULTO MAYOR:</t>
    </r>
    <r>
      <rPr>
        <sz val="9"/>
        <rFont val="Arial"/>
        <family val="2"/>
      </rPr>
      <t xml:space="preserve"> JESUS ANTONIO ESPINOSA, JESUS ANGEL GAITAN AGUDELO, MARINA GARCIA, VICENTE DUARTE HERNANDEZ, JOSE ROBERTO BASTO PEÑUELA, GUSTAVO FIERO ORTIZ </t>
    </r>
  </si>
  <si>
    <r>
      <rPr>
        <sz val="9"/>
        <color indexed="10"/>
        <rFont val="Arial"/>
        <family val="2"/>
      </rPr>
      <t>ADULTO MAYOR</t>
    </r>
    <r>
      <rPr>
        <sz val="9"/>
        <rFont val="Arial"/>
        <family val="2"/>
      </rPr>
      <t>: GLORIA MARIA BRAVO, ELIECER RICO, ABDULIO MUÑOZ, LEONILDE MUÑOZ ETELVINA MUÑOZ</t>
    </r>
    <r>
      <rPr>
        <sz val="9"/>
        <color indexed="10"/>
        <rFont val="Arial"/>
        <family val="2"/>
      </rPr>
      <t>, DISCAPACIDAD</t>
    </r>
    <r>
      <rPr>
        <sz val="9"/>
        <rFont val="Arial"/>
        <family val="2"/>
      </rPr>
      <t xml:space="preserve"> </t>
    </r>
    <r>
      <rPr>
        <sz val="9"/>
        <color indexed="10"/>
        <rFont val="Arial"/>
        <family val="2"/>
      </rPr>
      <t>MENTA</t>
    </r>
    <r>
      <rPr>
        <sz val="9"/>
        <rFont val="Arial"/>
        <family val="2"/>
      </rPr>
      <t>L: ROMULA CUBILLOS, PLINIO YESID, ELIZABETH ORJUELA, ALEXANDER TAFUR</t>
    </r>
  </si>
  <si>
    <r>
      <rPr>
        <sz val="9"/>
        <color indexed="10"/>
        <rFont val="Arial"/>
        <family val="2"/>
      </rPr>
      <t>DISCAPACIDAD</t>
    </r>
    <r>
      <rPr>
        <sz val="9"/>
        <color indexed="8"/>
        <rFont val="Arial"/>
        <family val="2"/>
      </rPr>
      <t xml:space="preserve">: GLADYS MARIN, MARIA YERSI PINILLA GONZALEZ, PABLO ALEJANDRO RAMOS CAÑON, </t>
    </r>
  </si>
  <si>
    <r>
      <rPr>
        <sz val="9"/>
        <color indexed="10"/>
        <rFont val="Arial"/>
        <family val="2"/>
      </rPr>
      <t>DISCAPACIDAD MENTAL</t>
    </r>
    <r>
      <rPr>
        <sz val="9"/>
        <color indexed="8"/>
        <rFont val="Arial"/>
        <family val="2"/>
      </rPr>
      <t xml:space="preserve">: JOSE CRISANTO ENRIQUEZ PULIDO, MIGUEL ANTONIO ENRIQUEZ PULIDO, RICARDO NIETO DIAZ, </t>
    </r>
    <r>
      <rPr>
        <sz val="9"/>
        <color indexed="10"/>
        <rFont val="Arial"/>
        <family val="2"/>
      </rPr>
      <t>ADULTO MAYOR</t>
    </r>
    <r>
      <rPr>
        <sz val="9"/>
        <color indexed="8"/>
        <rFont val="Arial"/>
        <family val="2"/>
      </rPr>
      <t>: AGUSTIN GARCIA</t>
    </r>
  </si>
  <si>
    <r>
      <t xml:space="preserve"> </t>
    </r>
    <r>
      <rPr>
        <sz val="9"/>
        <color indexed="10"/>
        <rFont val="Arial"/>
        <family val="2"/>
      </rPr>
      <t>DISCAPACIDAD MENTA</t>
    </r>
    <r>
      <rPr>
        <sz val="9"/>
        <rFont val="Arial"/>
        <family val="2"/>
      </rPr>
      <t>L:HUGO HERNANDO FORERO BELLO, JOSE PARMENIO AREVALO GOMEZ, FLOR MARIA FORERO BELLO,  MARIA CONSUELO CASTIBLANCO CASTILLO</t>
    </r>
  </si>
  <si>
    <r>
      <t xml:space="preserve">ADULTO MAYOR: </t>
    </r>
    <r>
      <rPr>
        <sz val="9"/>
        <rFont val="Arial"/>
        <family val="2"/>
      </rPr>
      <t xml:space="preserve">ROSA DELIA ROA BARRERA </t>
    </r>
  </si>
  <si>
    <r>
      <t xml:space="preserve">ADULTO MAYOR: </t>
    </r>
    <r>
      <rPr>
        <sz val="9"/>
        <rFont val="Arial"/>
        <family val="2"/>
      </rPr>
      <t>BENJAMIN AVILA RODRIGUEZ, RITO ANTONIOMUNAR MARTINEZ, MARIA DE JESUS VASQUEZ PADILLA</t>
    </r>
  </si>
  <si>
    <r>
      <t>DISCAPACIDAD MENTAL:</t>
    </r>
    <r>
      <rPr>
        <sz val="9"/>
        <rFont val="Arial"/>
        <family val="2"/>
      </rPr>
      <t xml:space="preserve">JOHN JAVIER MARTINEZ RAMOS, LUZ MARINA RAMIREZ BRAVO, PATRICIA LOPEZ  </t>
    </r>
    <r>
      <rPr>
        <sz val="9"/>
        <color indexed="10"/>
        <rFont val="Arial"/>
        <family val="2"/>
      </rPr>
      <t>ADULTO MAYOR</t>
    </r>
    <r>
      <rPr>
        <sz val="9"/>
        <rFont val="Arial"/>
        <family val="2"/>
      </rPr>
      <t>: MARIA SIMONA SALGUERO</t>
    </r>
  </si>
  <si>
    <r>
      <rPr>
        <sz val="9"/>
        <color indexed="10"/>
        <rFont val="Arial"/>
        <family val="2"/>
      </rPr>
      <t xml:space="preserve">ADULTO MAYOR: </t>
    </r>
    <r>
      <rPr>
        <sz val="9"/>
        <color indexed="8"/>
        <rFont val="Arial"/>
        <family val="2"/>
      </rPr>
      <t xml:space="preserve"> JOSE RAUL ORTIZ HERRERA, CLAUDIA VIVIANA BERNAL, CARLOS LOPEZ, WILSON JAVIER RAMOS MORENO</t>
    </r>
  </si>
  <si>
    <r>
      <rPr>
        <sz val="9"/>
        <color indexed="10"/>
        <rFont val="Arial"/>
        <family val="2"/>
      </rPr>
      <t>DISCAPACIDAD MENTAL</t>
    </r>
    <r>
      <rPr>
        <sz val="9"/>
        <rFont val="Arial"/>
        <family val="2"/>
      </rPr>
      <t xml:space="preserve">: GENARO SANABRIA, NIDIA ESPERANZA SANABRIA, MIRIAM ESPERANZA CELEITA, EDGAR RAUL ROMERO, JOSE LEONIDAS VILLALBA ROMERO             </t>
    </r>
    <r>
      <rPr>
        <sz val="9"/>
        <color indexed="10"/>
        <rFont val="Arial"/>
        <family val="2"/>
      </rPr>
      <t>ADULTO MAYOR</t>
    </r>
    <r>
      <rPr>
        <sz val="9"/>
        <rFont val="Arial"/>
        <family val="2"/>
      </rPr>
      <t>: MIRIAM BRIGIDA MICAN CLAVIJO, GONZALO CELEITA ROMERO</t>
    </r>
  </si>
  <si>
    <r>
      <t xml:space="preserve">ADULTO MAYOR: </t>
    </r>
    <r>
      <rPr>
        <sz val="9"/>
        <rFont val="Arial"/>
        <family val="2"/>
      </rPr>
      <t>AURA NELLY SAAVEDRA SUAREZ, JUAN BAUTISTA SOLER CRUZ, JOSE ALFONSO PULIDO</t>
    </r>
  </si>
  <si>
    <r>
      <rPr>
        <sz val="9"/>
        <color indexed="10"/>
        <rFont val="Arial"/>
        <family val="2"/>
      </rPr>
      <t>SALUD MENTAL</t>
    </r>
    <r>
      <rPr>
        <sz val="9"/>
        <rFont val="Arial"/>
        <family val="2"/>
      </rPr>
      <t xml:space="preserve">: JOSE ANTONIO ACOSTA VELASQUEZ, MARIA ROSA RODRIGUEZ, ADRIANO GONZALEZ  </t>
    </r>
  </si>
  <si>
    <t>PANDI</t>
  </si>
  <si>
    <r>
      <rPr>
        <sz val="9"/>
        <color indexed="10"/>
        <rFont val="Arial"/>
        <family val="2"/>
      </rPr>
      <t xml:space="preserve">ADULTO MAYOR: </t>
    </r>
    <r>
      <rPr>
        <sz val="9"/>
        <rFont val="Arial"/>
        <family val="2"/>
      </rPr>
      <t xml:space="preserve">JORGE AGUSTIN SOLER ARIAS, AURORA CAMACHO  LOPEZ, ANAIS HERRERA, TEODULO SERRANO HERRERA, EMILIANO RODRIGUEZ GOMEZ, JOSE FILIBERTO LOPEZ, MARIA HELENA MACANA, FRANCISCO ESPINOZA,BLANCA CECILIA MARTINEZ, </t>
    </r>
  </si>
  <si>
    <t>Yuly Juliana Borbon</t>
  </si>
  <si>
    <t>CRA 37 # 6-55</t>
  </si>
  <si>
    <t>julianaborbon9310@hotmail.com</t>
  </si>
  <si>
    <t>CONTRATAR LOS SERVICIOS PROFESIONALES EN INGENIERÍA CIVIL PARA APOYO TÉCNICO EN LABORES DE DIAGNÓSTICO, AJUSTES, REVISIÓN DE PRESUPUESTOS Y SEGUIMIENTO A LAS NECESIDADES DE MANTENIMIENTO E INFRAESTRUCTURA EN LOS CENTROS DE PROTECCIÓN Y DEMAS BIENES INMUEBLES DE PROPIEDAD DE LA ENTIDAD.</t>
  </si>
  <si>
    <t>07  meses</t>
  </si>
  <si>
    <t>https://www.secop.gov.co/CO1ContractsManagement/Tendering/ProcurementContractEdit/View?docUniqueIdentifier=CO1.PCCNTR.1445868&amp;prevCtxUrl=https%3a%2f%2fwww.secop.gov.co%3a443%2fCO1ContractsManagement%2fTendering%2fProcurementContractManagement%2fIndex&amp;prevCtxLbl=Contratos+</t>
  </si>
  <si>
    <t>Tulio Alejandro Serrano</t>
  </si>
  <si>
    <t>CALLE 50 # 13-76</t>
  </si>
  <si>
    <t>tulioalejandroserrano@gmail.com</t>
  </si>
  <si>
    <t>CONTRATAR LA PRESTACIÓN DE SERVICIOS PROFESIONALES DE UN ABOGADO ESPECIALISTA PARA EL APOYO A LA OFICINA DE GESTIÓN INTEGRAL DE BIENES INMUEBLES Y A LA OFICINA ASESORA JURÍDICA PARA BRINDAR ASESORÍA JURÍDICA EN LOS TEMAS RELACIONADOS CON LAS FUNCIONES PROPIAS DE BIENES INMUEBLES, INICIAR PROCESOS DE TERMINACIÓN DE CONTRATOS DE COMODATO Y RESTITUCIÓN DE BIENES INMUEBLES ARRENDADOS, RECUPERACION Y SANEAMIENTO DE BIENES EN EL MUNICIPIO DE SIBATÉ, ACOMPAÑAMIENTO JURIDICO EN LA LIQUIDACION DE LA EMPRESA DEPARTAMENTAL URBANISTICA S.A.S (LOTE 15 Y 16), ASÍ COMO EJERCER LA REPRESENTACION JUDICIAL EN LOS MUNICIPIOS DEL DEPARTAMENTO Y EN EL DISTRITO CAPITAL EN LOS PROCESOS CONTENCIOSOS, COACTIVOS, REQUERIMIENTOS ESPECIALES ADMINISTRATIVOS, ACTUACIONES ADMINISTRATIVAS, REALIZAR ANÁLISIS Y ESTUDIO DE CASOS DE LA OFICINA DE GESTION INTEGRAL DE BIENES INMUEBLES, DOCUMENTOS JURÍDICOS, EMITIR CONCEPTOS JURÍDICOS, CONTESTACIÓN DE DERECHOS DE PETICIÓN, ASEGURANDO EL CONTROL Y SEGUIMIENTO DE TODOS LOS PROCESOS ASIGNADOS</t>
  </si>
  <si>
    <t>07 meses</t>
  </si>
  <si>
    <t>https://www.secop.gov.co/CO1ContractsManagement/Tendering/ProcurementContractEdit/View?docUniqueIdentifier=CO1.PCCNTR.1446000&amp;prevCtxUrl=https%3a%2f%2fwww.secop.gov.co%3a443%2fCO1ContractsManagement%2fTendering%2fProcurementContractManagement%2fIndex&amp;prevCtxLbl=Contratos+</t>
  </si>
  <si>
    <t>NESTOR CASTAÑEDA CASTAÑEDA y DIANA CAROLINA ZAMBRANO</t>
  </si>
  <si>
    <t>Edwin Julian Montaño</t>
  </si>
  <si>
    <t>CRA 8H # 173-48</t>
  </si>
  <si>
    <t>ejulianmontano@hotmail.com</t>
  </si>
  <si>
    <t>CONTRATAR LOS SERVICIOS PROFESIONALES DE ABOGADO PARA EL APOYO JURÍDICO A LA SECRETARIA GENERAL, PARA REALIZAR LA REVISIÓN DE CUOTAS PARTES Y LAS SOLICITUDES DE BONO PENSIONAL, REVISIÓN Y SEGUIMIENTO A LA PRESUNTA DEUDA ANTE COLPENSIONES, REVISIÓN Y ELABORACIÓN DE CONCEPTOS JURÍDICOS SOLICITADOS POR LA OFICINA DEPENDIENTE.</t>
  </si>
  <si>
    <t>https://www.secop.gov.co/CO1ContractsManagement/Tendering/ProcurementContractEdit/View?docUniqueIdentifier=CO1.PCCNTR.1445884&amp;prevCtxUrl=https%3a%2f%2fwww.secop.gov.co%3a443%2fCO1ContractsManagement%2fTendering%2fProcurementContractManagement%2fIndex&amp;prevCtxLbl=Contratos+</t>
  </si>
  <si>
    <t>Carlos Alberto Rojas</t>
  </si>
  <si>
    <t>CALLE 10 S # 11-23</t>
  </si>
  <si>
    <t>05 meses</t>
  </si>
  <si>
    <t>https://www.secop.gov.co/CO1ContractsManagement/Tendering/ProcurementContractEdit/View?docUniqueIdentifier=CO1.PCCNTR.1449593&amp;awardUniqueIdentifier=&amp;buyerDossierUniqueIdentifier=CO1.BDOS.1166070&amp;id=516317</t>
  </si>
  <si>
    <t>NESTOR ARMANDO CASTAÑEDA Y DIANA CAROLINA ZAMBRANO</t>
  </si>
  <si>
    <t>Felipe Beltran</t>
  </si>
  <si>
    <t>CRA 6 # 7-36</t>
  </si>
  <si>
    <t>felipebeltranjuridico@gmail.com</t>
  </si>
  <si>
    <t>ASESORAR Y BRINDAR APOYO A LA OFICINA ASESORA JURÍDICA Y EJERCER LA REPRESENTACIÓN JUDICIAL Y/O EXTRAJUDICIAL DE LA BENEFICENCIA DE CUNDINAMARCA EN LOS ASUNTOS ASIGNADOS DE LAS DIFERENTES RAMAS DEL DERECHO EN QUE ESTA SEA PARTE, ASEGURANDO LA REVISIÓN, ATENCIÓN, CONTROL Y SEGUIMIENTO DE LOS PROCESOS CONCEDIDOS, EJERCER LA DEFENSA DE LOS PROCESOS ADMINISTRATIVOS Y SANCIONATORIOS ADELANTADOS ANTE LA CAR Y LAS DIFERENTES ENTIDADES ESTATALES, SECRETARIAS DE SALUD Y ALCALDÍAS MUNICIPALES, REALIZAR ESTUDIOS DE TÍTULOS A PREDIOS, PROYECTAR RESPUESTAS A SOLICITUDES EN GENERAL, PROYECTAR Y RESPONDER TUTELAS, REALIZAR ANÁLISIS DE CASOS Y DOCUMENTOS JURÍDICOS Y EMITIR CONCEPTOS, PROYECTAR RESOLUCIONES Y ACUERDOS, ASÍ MISMO PROTEGER Y GARANTIZAR LOS INTERESES Y LA DEFENSA JUDICIAL DE LA BENEFICENCIA DE CUNDINAMARCA.</t>
  </si>
  <si>
    <t>https://www.secop.gov.co/CO1ContractsManagement/Tendering/ProcurementContractEdit/View?docUniqueIdentifier=CO1.PCCNTR.1452051&amp;awardUniqueIdentifier=&amp;buyerDossierUniqueIdentifier=CO1.BDOS.1167596&amp;id=517224</t>
  </si>
  <si>
    <t>DIANA CAROLINA ZAMBRANO</t>
  </si>
  <si>
    <t>SIWEB</t>
  </si>
  <si>
    <t>Jose Leonardo Chaves Acosta</t>
  </si>
  <si>
    <t xml:space="preserve">Gerardin Castellanos </t>
  </si>
  <si>
    <t>Edilma Penagos</t>
  </si>
  <si>
    <t>Nathalia Garzon</t>
  </si>
  <si>
    <t>Claudia Liliana Triana Riaño</t>
  </si>
  <si>
    <t>DISEÑAR, IMPLEMENTAR, ADMINISTRAR, COORDINAR Y EJECUTAR LAS ACTIVIDADES DEL SISTEMA DE GESTIÓN DE LA SEGURIDAD Y LA SALUD EN EL TRABAJO EN LA BENEFICENCIA DE CUNDINAMARCA DURANTE LA VIGENCIA 2020, DE CONFORMIDAD A LA VIGENCIA DEL CONTRATO DE LA BENEFICENCIA DE CUNDINAMARCA</t>
  </si>
  <si>
    <t xml:space="preserve">PRESTAR SERVICIOS PROFESIONALES DE APOYO  A LA SUBGERENCIA DE PROTECCIÓN SOCIAL EN EL ÁREA ADMINISTRATIVA  EN EL TRÁMITE DE COBRO DE CARTERA DE LOS CONTRATOS Y CONVENIOS SUSCRITOS ANTE LOS DIFERENTES MUNICIPIOS DEL DEPARTAMENTO DE CUNDINAMARCA Y LA GESTIÓN  DOCUMENTAL EN LA PRESENTACIÓN Y CONSOLIDACIÓN DE  CUENTA ANTE LA SECRETARIA DISTRITAL DE INTEGRACIÓN SOCIAL </t>
  </si>
  <si>
    <t>CONTRATAR EL SERVICIO DE SOPORTE Y MANTENIMIENTO AL SOFTWARE SWIM EN LA BENEFICENCIA DE CUNDINAMARCA, ENTENDIÉNDOSE DICHO SERVICIO, COMO LA ACCIÓN DE SOLUCIONAR POSIBLES INCONVENIENTES DE CARÁCTER TÉCNICO QUE PUDIESE PRESENTAR EL SOFTWARE DURANTE SU NORMAL FUNCIONAMIENTO, BRINDAR ASISTENCIA TECNICA Y MEJORAR PROCESOS QUE CONLLEVAN CADA DÍA A UN ÓPTIMO FUNCIONAMIENTO DE LOS SISTEMAS CON QUE CUENTA LA INSTITUCIÓN ACTUALMENTE MEJORANDO LA CALIDAD Y OPORTUNIDAD DE LA INFORMACIÓN. LOS MÓDULOS QUE SE LES DARÁ SOPORTE Y ASISTENCIA TECNICA SON LOS SIGUIENTES: PRESUPUESTO, CONTABILIDAD, TESORERÍA, INFORMES A ENTIDADES DE CONTROL, NOMINA, ALMACÉN, INDUSTRIA Y COMERCIO, FACTURACIÓN Y CARTERA Y BIENES INMUEBLES.</t>
  </si>
  <si>
    <t>CONTRATAR UN PROFESIONAL, PARA BRINDAR LA ASESORÍA, ALISTAMIENTO Y EJECUCIÓN DE LAS ACTIVIDADES DE FORTALECIMIENTO, SEGUIMIENTO Y MEJORA CONTINUA DEL SISTEMA INTEGRADO DE GESTIÓN DE CALIDAD DE LA BENEFICENCIA DE CUNDINAMARCA CON LOS REQUISITOS DE LA NORMA ISO 9001:2015 Y LA RENOVACIÓN DE CERTIFICACIÓN POR PARTE DE ICONTEC, PARA LA BENEFICENCIA DE CUNDINAMARCA.</t>
  </si>
  <si>
    <t xml:space="preserve">PRESTAR SERVICIOS PROFESIONALES EN EL ÁREA DE TRABAJO SOCIAL, PARA APOYAR A LA SUPERVISIÓN EN LOS PROCESOS PROPIOS DEL ÁREA EN LOS CONVENIOS DE ASOCIACIÓN CON LOS CENTROS DE PROTECCIÓN SOCIAL DEPENDIENTES DE LA BENEFICENCIA DE CUNDINAMARCA. </t>
  </si>
  <si>
    <t>PRESTAR SERVICIOS PROFESIONALES EN EL ÁREA DE  NUTRICIÓN, DIETARÍA Y SERVICIOS  DE ALIMENTACIÓN  PARA APOYAR  A LA SUPERVISIÓN  EN LOS PROCESOS PROPIOS  DEL ÁREA  EN LOS CONVENIOS  DE ASOCIACIÓN  CON LOS CENTROS DE PROTECCIÓN SOCIAL  DE LA BENEFICENCIA DE CUNDINAMARCA</t>
  </si>
  <si>
    <t>PRESTAR SERVICIOS PROFESIONALES EN EL ÁREA ADMINISTRATIVA Y FINANCIERA, PARA APOYAR EL SEGUIMIENTO DE LOS CONVENIOS DE ASOCIACIÓN  CON LOS CENTROS  DE PROTECCIÓN SOCIAL DEPENDIENTES DE LA BENEFICENCIA DE CUNDINAMARCA.</t>
  </si>
  <si>
    <t>01 mes</t>
  </si>
  <si>
    <t>09 meses</t>
  </si>
  <si>
    <t>Carrera 13 b bis # 9- 141 Diamante</t>
  </si>
  <si>
    <t>clausstriana@yahoo.es</t>
  </si>
  <si>
    <t>https://www.secop.gov.co/CO1ContractsManagement/Tendering/ProcurementContractEdit/View?docUniqueIdentifier=CO1.PCCNTR.1471266&amp;prevCtxUrl=https%3a%2f%2fwww.secop.gov.co%3a443%2fCO1ContractsManagement%2fTendering%2fProcurementContractManagement%2fIndex&amp;prevCtxLbl=Contratos+</t>
  </si>
  <si>
    <t>Fulvia Amelia Cañon</t>
  </si>
  <si>
    <t>Calle 69A #111C-10</t>
  </si>
  <si>
    <t>fulvia_ameliac@yahoo.es</t>
  </si>
  <si>
    <t>https://www.secop.gov.co/CO1BusinessLine/Tendering/BuyerWorkArea/Index?DocUniqueIdentifier=CO1.BDOS.1183002</t>
  </si>
  <si>
    <t>IVAN MAURICIO MORENO ESCOBAR</t>
  </si>
  <si>
    <t>CARRERA 53 No 45 - 06</t>
  </si>
  <si>
    <t>pedro.miranda@siiweb.net</t>
  </si>
  <si>
    <t>https://www.secop.gov.co/CO1ContractsManagement/Tendering/ProcurementContractEdit/View?docUniqueIdentifier=CO1.PCCNTR.1473630&amp;awardUniqueIdentifier=&amp;buyerDossierUniqueIdentifier=CO1.BDOS.1183012&amp;id=524595</t>
  </si>
  <si>
    <t>CALLE 50 N13 76</t>
  </si>
  <si>
    <t>astridgarzon.ng@gmail.com</t>
  </si>
  <si>
    <t>https://www.secop.gov.co/CO1BusinessLine/Tendering/BuyerWorkArea/Index?DocUniqueIdentifier=CO1.BDOS.1183114</t>
  </si>
  <si>
    <t>IVAN MAURICIO MORENO ESCOBAR           JANNETHE CRISTINA CUBIDES</t>
  </si>
  <si>
    <t>Carrera 10 #4B-51</t>
  </si>
  <si>
    <t>lizethcastellanos08@gmail.com</t>
  </si>
  <si>
    <t>https://www.secop.gov.co/CO1BusinessLine/Tendering/BuyerWorkArea/Index?DocUniqueIdentifier=CO1.BDOS.1186820</t>
  </si>
  <si>
    <t>Calle 16 N° 5-39 B/San Juanito</t>
  </si>
  <si>
    <t>edilmapenagos@hotmail.com</t>
  </si>
  <si>
    <t>https://www.secop.gov.co/CO1BusinessLine/Tendering/BuyerWorkArea/Index?DocUniqueIdentifier=CO1.BDOS.1186825</t>
  </si>
  <si>
    <t>MARIA INES BOTON MACANA
JANNETHE CRISTINA CUBIDES</t>
  </si>
  <si>
    <t>60 DIAS</t>
  </si>
  <si>
    <t xml:space="preserve">VILLETA </t>
  </si>
  <si>
    <r>
      <t xml:space="preserve">Prestar los servicios de Protección Social Integral que se ofrecen en los Centros de protección  de la Beneficencia de Cundinamarca a los usuarios procedentes del Municipio de  </t>
    </r>
    <r>
      <rPr>
        <b/>
        <i/>
        <sz val="11"/>
        <color indexed="8"/>
        <rFont val="Arial"/>
        <family val="2"/>
      </rPr>
      <t>VILLETA</t>
    </r>
  </si>
  <si>
    <t>FEBRER0/01/2020</t>
  </si>
  <si>
    <t>DORA MARCELA DIAZ
IVAN MORENO                       CRISTINA CUBIDES</t>
  </si>
  <si>
    <t>FALTA CDP, ACTA DE INICO  Y REGISTRO</t>
  </si>
  <si>
    <t xml:space="preserve"> VIGENTE</t>
  </si>
  <si>
    <r>
      <t xml:space="preserve">ADULTO MAYOR: </t>
    </r>
    <r>
      <rPr>
        <b/>
        <sz val="11"/>
        <rFont val="Calibri"/>
        <family val="2"/>
      </rPr>
      <t>LUIS FRANCISCO BARRETO, CAMPO ELIAS ROJAS ORJUELA, JOSE AVILA, ALICIA PEDRAZA, GERMAN GUTIERREZ CRUZ, ROBERTO ANTONIO PEÑUELA, RAFAEL CRUZ ALVARADO, JUAN DE DIOS ACOSTA HERRERA, ALFONSO MACIAS NIETO, LUIS ARTURO MORENO, CARMELO CIFUENTES BUSTOS.</t>
    </r>
    <r>
      <rPr>
        <b/>
        <sz val="11"/>
        <color indexed="10"/>
        <rFont val="Calibri"/>
        <family val="2"/>
      </rPr>
      <t xml:space="preserve">                                                                       DISCAPACIDAD MENTAL: </t>
    </r>
    <r>
      <rPr>
        <b/>
        <sz val="11"/>
        <rFont val="Calibri"/>
        <family val="2"/>
      </rPr>
      <t>JAUN GABRIEL SOLER RIVERA.</t>
    </r>
  </si>
  <si>
    <t>QUEBRADA NEGRA</t>
  </si>
  <si>
    <r>
      <t xml:space="preserve">Prestar los servicios de Protección Social Integral que se ofrecen en los Centros de protección  de la Beneficencia de Cundinamarca a los usuarios procedentes del Municipio de  </t>
    </r>
    <r>
      <rPr>
        <b/>
        <i/>
        <sz val="11"/>
        <color indexed="8"/>
        <rFont val="Arial"/>
        <family val="2"/>
      </rPr>
      <t>QUEBRADA NEGRA</t>
    </r>
  </si>
  <si>
    <t>MARZO/17/2020</t>
  </si>
  <si>
    <t>DORA MARCELA, IVAN MORENO, CRISTINA CUBIDES</t>
  </si>
  <si>
    <t>MAYO/16/2020</t>
  </si>
  <si>
    <t>ANGEL MARIA SIERRA, AQUILEO SORIANO SORIANO, ENRIQUETA HOSTOS ANZOLA, JESUS ALVAREZ CAMACHO, ANA DORILA MEDINA MARTINEZ, JOSE ALCIDES TRIANA, JOSE ALFONSO SALDAÑA CUERVO, JOSE ALQUIVER JARAMILLO CASTRO, JOSE SERAFIN MORERA, LUIS CARLOS ESTRADA, MARIA VICTORIA RODRIGUEZ, NICOLAS VASQUEZ, PARMENIO HERNANDEZ, PROSPERO SIMEON CASTILLO LEON, ROSA INES VARGAS CAMARGO, PASTOR NIETO, ANA LICENIA MELO TRIANA, MARIA AREGNIDA CACERES, PARMENIO QUIROGA, JULIO CESAR PAVA MARTINEZ, WILMER ANDERSON TRIANA CIFUENTES.</t>
  </si>
  <si>
    <t>BITUIMA</t>
  </si>
  <si>
    <r>
      <t xml:space="preserve">Prestar los servicios de Protección Social Integral que se ofrecen en los Centros de protección  de la Beneficencia de Cundinamarca a los usuarios procedentes del Municipio de  </t>
    </r>
    <r>
      <rPr>
        <b/>
        <i/>
        <sz val="11"/>
        <color indexed="8"/>
        <rFont val="Arial"/>
        <family val="2"/>
      </rPr>
      <t>BITUIMA</t>
    </r>
  </si>
  <si>
    <t>MARZO/18/2020</t>
  </si>
  <si>
    <t>JUNIO/12/2020</t>
  </si>
  <si>
    <t>JOSE TIBERIO VELASQUEZ, JOSE JESUS GARCIA, ARNULFO GOMEZ ARDILA, MARIA IGNACIA HERNANDEZ HERNANDEZ, GUILLERMINEA RUIZ SEPULVEDA, TEODOLINDA RODRIGUEZ MARTINEZ, EPAMINONDAS VELASQUEZ ALFONSO</t>
  </si>
  <si>
    <t>PASCA</t>
  </si>
  <si>
    <r>
      <t xml:space="preserve">Prestar los servicios de Protección Social Integral que se ofrecen en los Centros de protección  de la Beneficencia de Cundinamarca a los usuarios procedentes del Municipio de  </t>
    </r>
    <r>
      <rPr>
        <b/>
        <i/>
        <sz val="11"/>
        <color indexed="8"/>
        <rFont val="Arial"/>
        <family val="2"/>
      </rPr>
      <t>PASCA</t>
    </r>
  </si>
  <si>
    <t xml:space="preserve">3 MESES </t>
  </si>
  <si>
    <t>EDUVINA TORRES MOLINA MOLINA, PABLO MANUEL ALBORNOZ, SALOMON TOLENTINO, JOSE ISIDRO HORTUA, MANUEL ARCADIO PORRAS, GERARDO SIERRA MOLINA.</t>
  </si>
  <si>
    <t>JULIO/12/2020</t>
  </si>
  <si>
    <t>ABRIL/30/2020</t>
  </si>
  <si>
    <t xml:space="preserve">Se adicioo por 30 días hasta el 30 de abril </t>
  </si>
  <si>
    <t>30 DIAS</t>
  </si>
  <si>
    <t>SAN BERNARDO</t>
  </si>
  <si>
    <r>
      <t>Prestar servicios de proteccion Social Integral que se ofrecen en los centros de Proteccion de la Beneficencia de Cundinamarca a los usuarios procedentes del muinicipio de</t>
    </r>
    <r>
      <rPr>
        <b/>
        <i/>
        <sz val="11"/>
        <color indexed="8"/>
        <rFont val="Arial"/>
        <family val="2"/>
      </rPr>
      <t xml:space="preserve"> SAN BERNARDO</t>
    </r>
  </si>
  <si>
    <t>JULIO/06/2020</t>
  </si>
  <si>
    <t>LUCRECIA BEJARANO RAMOS, ROSA MARIA ACOSTA DE GUTIERREZ, MIGUEL ANGEL MORENO MORA, RJUAN ABSALON GONZALEZ, PABLO EMILIO PEDRAZA ACERO., MARIA CONCEPCION URREGO, FLOR ELIDA RAMIREZ</t>
  </si>
  <si>
    <r>
      <t xml:space="preserve">Prestar servicios de proteccion Social Integral que se ofrecen en los centros de Proteccion de la Beneficencia de Cundinamarca a los usuarios procedentes del muinicipio de </t>
    </r>
    <r>
      <rPr>
        <b/>
        <i/>
        <sz val="11"/>
        <color indexed="8"/>
        <rFont val="Arial"/>
        <family val="2"/>
      </rPr>
      <t>COTA</t>
    </r>
  </si>
  <si>
    <t>FEBRERO/11/2020</t>
  </si>
  <si>
    <t>JUNIO/10/2020</t>
  </si>
  <si>
    <r>
      <t xml:space="preserve">ADULTOS: </t>
    </r>
    <r>
      <rPr>
        <b/>
        <sz val="11"/>
        <rFont val="Calibri"/>
        <family val="2"/>
      </rPr>
      <t>MANRIQUE MACHADO, BEATRIZ FLORIDO RODRIGUEZ.</t>
    </r>
    <r>
      <rPr>
        <b/>
        <sz val="11"/>
        <color indexed="10"/>
        <rFont val="Calibri"/>
        <family val="2"/>
      </rPr>
      <t xml:space="preserve"> PSIQUIATRICOS: </t>
    </r>
    <r>
      <rPr>
        <b/>
        <sz val="11"/>
        <rFont val="Calibri"/>
        <family val="2"/>
      </rPr>
      <t>JULIAN CAMILO PAEZ, JOSE ALFREDO GARZON, ANA ROSA VELASQUEZ, ANA MARIA ERAZO CUASTAMAL, MARIA SONIA CRUZ ARIAS.</t>
    </r>
  </si>
  <si>
    <t>NOCAIMA</t>
  </si>
  <si>
    <r>
      <t xml:space="preserve">Prestar servicios de proteccion Social Integral que se ofrecen en los centros de Proteccion de la Beneficencia de Cundinamarca a los usuarios procedentes del muinicipio de </t>
    </r>
    <r>
      <rPr>
        <b/>
        <i/>
        <sz val="11"/>
        <color indexed="8"/>
        <rFont val="Arial"/>
        <family val="2"/>
      </rPr>
      <t>NOCAIMA</t>
    </r>
  </si>
  <si>
    <t>ABRIL/01/2020</t>
  </si>
  <si>
    <t>JULIO/31/2020</t>
  </si>
  <si>
    <r>
      <t xml:space="preserve">Prestar servicios de proteccion Social Integral que se ofrecen en los centros de Proteccion de la Beneficencia de Cundinamarca a los usuarios procedentes del muinicipio de </t>
    </r>
    <r>
      <rPr>
        <b/>
        <i/>
        <sz val="11"/>
        <color indexed="8"/>
        <rFont val="Arial"/>
        <family val="2"/>
      </rPr>
      <t>GUAYABETAL</t>
    </r>
  </si>
  <si>
    <t>2 MESES</t>
  </si>
  <si>
    <t>MARZO/31/2020</t>
  </si>
  <si>
    <t>JOSE TEOFILO TORRES TRUJILLO, MIGUEL PINTO VELANDIA, RAFAEL ANGARITA GUZMAN.</t>
  </si>
  <si>
    <t>MADRID</t>
  </si>
  <si>
    <r>
      <t xml:space="preserve">Prestar servicios de proteccion Social Integral que se ofrecen en los centros de Proteccion de la Beneficencia de Cundinamarca a los usuarios procedentes del muinicipio de </t>
    </r>
    <r>
      <rPr>
        <b/>
        <i/>
        <sz val="11"/>
        <color indexed="8"/>
        <rFont val="Arial"/>
        <family val="2"/>
      </rPr>
      <t>MADRID</t>
    </r>
  </si>
  <si>
    <t>MARZ0/31/2020</t>
  </si>
  <si>
    <t>JUNIO/30/2020</t>
  </si>
  <si>
    <r>
      <rPr>
        <b/>
        <sz val="11"/>
        <color indexed="10"/>
        <rFont val="Calibri"/>
        <family val="2"/>
      </rPr>
      <t>SALUD MENTAL:</t>
    </r>
    <r>
      <rPr>
        <b/>
        <sz val="11"/>
        <color indexed="8"/>
        <rFont val="Calibri"/>
        <family val="2"/>
      </rPr>
      <t>CASTRO CLARA HERMINDA, BLANCA NUBIA SILVA DE BERNAL, DAZA CASTILO JUAN JOSE.</t>
    </r>
    <r>
      <rPr>
        <b/>
        <sz val="11"/>
        <color indexed="10"/>
        <rFont val="Calibri"/>
        <family val="2"/>
      </rPr>
      <t xml:space="preserve"> ADULTOS:</t>
    </r>
    <r>
      <rPr>
        <b/>
        <sz val="11"/>
        <color indexed="8"/>
        <rFont val="Calibri"/>
        <family val="2"/>
      </rPr>
      <t xml:space="preserve"> CARDENAS JULIO, CASTRO CASTRO NATALIA, CLAVIJO GUTIERREZ ROXANA, GARCIA JIMENEZ JOSE MIGUEL, GARCIA PARRA LUIS ABEL, MESA RICARDO RAFAEL DARIO, MORA CARLOS JULIO, RAMIREZ VDA DE ESCOBAR TERESITA, ROJAS GUTIERREZ MARIA ELISA, RUIZ RUIZ RAUL, SILVA DE BARBOSA VIOLETA MERCEDES, MIRYAM FORERO PACHON, TACUMA FELIPA, LUIS EDUARDO HERNANDEZ SALINAS, MARIA PURIFICACION LOPEZ DELGADO, RAFAEL GOMEZ DIAS, ANA LUCIA MORALES MASUCA.</t>
    </r>
  </si>
  <si>
    <t>SUTATAUSA</t>
  </si>
  <si>
    <r>
      <t xml:space="preserve">Prestar servicios de proteccion Social Integral que se ofrecen en los centros de Proteccion de la Beneficencia de Cundinamarca a los usuarios procedentes del muinicipio de </t>
    </r>
    <r>
      <rPr>
        <b/>
        <i/>
        <sz val="11"/>
        <color indexed="8"/>
        <rFont val="Arial"/>
        <family val="2"/>
      </rPr>
      <t>SUTATAUSA</t>
    </r>
  </si>
  <si>
    <t>MARZO/04/2020</t>
  </si>
  <si>
    <t>JULIO/03/2020</t>
  </si>
  <si>
    <r>
      <rPr>
        <b/>
        <sz val="11"/>
        <color indexed="10"/>
        <rFont val="Calibri"/>
        <family val="2"/>
      </rPr>
      <t>ADULTOS MAYORES:</t>
    </r>
    <r>
      <rPr>
        <b/>
        <sz val="11"/>
        <rFont val="Calibri"/>
        <family val="2"/>
      </rPr>
      <t>ADELA PACHON VILLAMIL, ALEJANDRO SIERRRA, SANTOS ROBAYO RODRIGUEZ, ROSA CECILIA CAICEDO VARGAS</t>
    </r>
    <r>
      <rPr>
        <b/>
        <sz val="11"/>
        <color indexed="10"/>
        <rFont val="Calibri"/>
        <family val="2"/>
      </rPr>
      <t xml:space="preserve"> DISCAPACIDAD MENTAL: </t>
    </r>
    <r>
      <rPr>
        <b/>
        <sz val="11"/>
        <rFont val="Calibri"/>
        <family val="2"/>
      </rPr>
      <t>BLANCA YANETH SUAREZ, CRISANTO RODRIGUEZ</t>
    </r>
  </si>
  <si>
    <t xml:space="preserve">SAN ANTONIO DEL TEQUENDAMA </t>
  </si>
  <si>
    <r>
      <t xml:space="preserve">Prestar servicios de proteccion Social Integral que se ofrecen en los centros de Proteccion de la Beneficencia de Cundinamarca a los usuarios procedentes del muinicipio de </t>
    </r>
    <r>
      <rPr>
        <b/>
        <i/>
        <sz val="11"/>
        <color indexed="8"/>
        <rFont val="Arial"/>
        <family val="2"/>
      </rPr>
      <t>SAN ANTONIO DEL TEQUENDAMA</t>
    </r>
  </si>
  <si>
    <t>5 MESES Y 7 DIAS</t>
  </si>
  <si>
    <t>ABRIL/03/2020</t>
  </si>
  <si>
    <t>SEPTIEMBRE/09/2020</t>
  </si>
  <si>
    <t>SILVIA PATRICIA SANTANA, ISMAEL ROCHA, JOSE GREGORIO MONTAÑEZ, ANGEL MARIA GARAVITO, JORGE ENRIQUE AMORTEGUI AVILA</t>
  </si>
  <si>
    <r>
      <t xml:space="preserve">Prestar servicios de proteccion Social Integral que se ofrecen en los centros de Proteccion de la Beneficencia de Cundinamarca a los usuarios procedentes del muinicipio de </t>
    </r>
    <r>
      <rPr>
        <b/>
        <i/>
        <sz val="11"/>
        <color indexed="8"/>
        <rFont val="Arial"/>
        <family val="2"/>
      </rPr>
      <t>EL PEÑON</t>
    </r>
  </si>
  <si>
    <t>8 MESES</t>
  </si>
  <si>
    <t>ABRIL/28/2020</t>
  </si>
  <si>
    <t>DICIEMBRE/27/2020</t>
  </si>
  <si>
    <t>HERMELINDA VEGA DE BENAVIDES, MANUEL EMIRO PORRAS, ROBERTO SAAVEDRA, LUIS ENRIQUE GUERRA, LUIS ANTONIO ROJAS</t>
  </si>
  <si>
    <t>FACATATIVA</t>
  </si>
  <si>
    <r>
      <t xml:space="preserve">Prestar servicios de proteccion Social Integral que se ofrecen en los centros de Proteccion de la Beneficencia de Cundinamarca a los usuarios procedentes del muinicipio de </t>
    </r>
    <r>
      <rPr>
        <b/>
        <i/>
        <sz val="11"/>
        <color indexed="8"/>
        <rFont val="Arial"/>
        <family val="2"/>
      </rPr>
      <t>FACATATIVA</t>
    </r>
  </si>
  <si>
    <t>YADIRA HURTADO, PATRICA HURTADO, HECTOR ARMANDO MELO, LUZ MERY LOPEZ GARCIA, IVAN DARIO VILLALBA, EVELIO BOHADA HILARION, MERCEDES BELTRAN, LUZ MERY ORJUELA, ANDRES MARTINEZ, PEDRO PABLO FORERO, JOSE HAMILTON VILLANUEVA GORDILLO, ANAIS CARPETA MORA</t>
  </si>
  <si>
    <t>Jesus Angel Florez Moreno, leonilda Ramirez</t>
  </si>
  <si>
    <t>AGOSTO 15/2020</t>
  </si>
  <si>
    <t>VENCIDO</t>
  </si>
  <si>
    <t>https://www.secop.gov.co/CO1BusinessLine/Tendering/BuyerWorkArea/Index?DocUniqueIdentifier=CO1.BDOS.1194763</t>
  </si>
  <si>
    <t>MAYO/13/2020</t>
  </si>
  <si>
    <t>OCTUBRE/05/2020</t>
  </si>
  <si>
    <t>HASTA EL 05 DE OCTUBRE DEL 2020</t>
  </si>
  <si>
    <t>OCTUBRE 05 /2020</t>
  </si>
  <si>
    <t>CHOACHI</t>
  </si>
  <si>
    <r>
      <t>Prestar servicios de proteccion Social Integral que se ofrecen en los centros de Proteccion de la Beneficencia de Cundinamarca a los usuarios procedentes del muinicipio de</t>
    </r>
    <r>
      <rPr>
        <b/>
        <i/>
        <sz val="11"/>
        <color indexed="8"/>
        <rFont val="Arial"/>
        <family val="2"/>
      </rPr>
      <t xml:space="preserve"> CHOACHI</t>
    </r>
  </si>
  <si>
    <r>
      <rPr>
        <b/>
        <sz val="11"/>
        <color indexed="10"/>
        <rFont val="Calibri"/>
        <family val="2"/>
      </rPr>
      <t>ADULTO MAYOR:</t>
    </r>
    <r>
      <rPr>
        <b/>
        <sz val="11"/>
        <color indexed="8"/>
        <rFont val="Calibri"/>
        <family val="2"/>
      </rPr>
      <t xml:space="preserve"> RAMON CIFUENTES, SIXTO RIOS SOLER, CALIXTO RIOS, ISAIAS MESA BARBOSA, ROSA ELVIRA PARDO VIUDA DE PARDO.</t>
    </r>
  </si>
  <si>
    <t xml:space="preserve">JERUSALEN </t>
  </si>
  <si>
    <r>
      <t xml:space="preserve">Prestar servicios de proteccion Social Integral que se ofrecen en los centros de Proteccion de la Beneficencia de Cundinamarca a los usuarios procedentes del muinicipio de </t>
    </r>
    <r>
      <rPr>
        <b/>
        <i/>
        <sz val="11"/>
        <color indexed="8"/>
        <rFont val="Arial"/>
        <family val="2"/>
      </rPr>
      <t>JERUSALEN</t>
    </r>
  </si>
  <si>
    <t>MAYO/5/2020</t>
  </si>
  <si>
    <t>FEBRERO/17/2020</t>
  </si>
  <si>
    <r>
      <rPr>
        <b/>
        <sz val="11"/>
        <color indexed="10"/>
        <rFont val="Calibri"/>
        <family val="2"/>
      </rPr>
      <t xml:space="preserve">ADULTO MAYOR: </t>
    </r>
    <r>
      <rPr>
        <b/>
        <sz val="11"/>
        <rFont val="Calibri"/>
        <family val="2"/>
      </rPr>
      <t>EDUARDO SEGURA MESA, LORENZO LEYVA CARDENAS, ROBERTO TEUTA WELFAR</t>
    </r>
  </si>
  <si>
    <t>JUNIO/16 /2020</t>
  </si>
  <si>
    <t>OCTUBRE 05/2020</t>
  </si>
  <si>
    <t>PARATEBUENO</t>
  </si>
  <si>
    <t>LUIS ADRIANO CARRION, VICTOR JULIO FLOREZ, TELESFORO CASTILLO, JUNA DE JESUS MARTINEZ MEDINA, LUIS ALFONSO RUEDA. BRYAN ARIAS RAMIREZ, DAGOBERTO BARRETO CARDENAS, OSVUAL HOLGUIN SOLER</t>
  </si>
  <si>
    <r>
      <t xml:space="preserve">Prestar servicios de proteccion Social Integral que se ofrecen en los centros de Proteccion de la Beneficencia de Cundinamarca a los usuarios procedentes del muinicipio de </t>
    </r>
    <r>
      <rPr>
        <b/>
        <i/>
        <sz val="11"/>
        <color indexed="8"/>
        <rFont val="Arial"/>
        <family val="2"/>
      </rPr>
      <t>PARATEBUENO</t>
    </r>
  </si>
  <si>
    <t xml:space="preserve">5 MESES Y 20 DIAS </t>
  </si>
  <si>
    <t>ABRIL/21/2020</t>
  </si>
  <si>
    <t>JUNIO/16/2020</t>
  </si>
  <si>
    <t>OCTUBRE/11/2020</t>
  </si>
  <si>
    <r>
      <t xml:space="preserve">ADULTO MAYOR: </t>
    </r>
    <r>
      <rPr>
        <sz val="11"/>
        <rFont val="Calibri"/>
        <family val="2"/>
      </rPr>
      <t>LUIS FRANCISCO BARRETO, CAMPO ELIAS ROJAS ORJUELA, JOSE AVILA, ALICIA PEDRAZA, GERMAN GUTIERREZ CRUZ, ROBERTO ANTONIO PEÑUELA, RAFAEL CRUZ ALVARADO, JUAN DE DIOS ACOSTA HERRERA, ALFONSO MACIAS NIETO, LUIS ARTURO MORENO, CARMELO CIFUENTES BUSTOS.</t>
    </r>
    <r>
      <rPr>
        <sz val="11"/>
        <color indexed="10"/>
        <rFont val="Calibri"/>
        <family val="2"/>
      </rPr>
      <t xml:space="preserve">                                                                       DISCAPACIDAD MENTAL: </t>
    </r>
    <r>
      <rPr>
        <sz val="11"/>
        <rFont val="Calibri"/>
        <family val="2"/>
      </rPr>
      <t>JAUN GABRIEL SOLER RIVERA.</t>
    </r>
  </si>
  <si>
    <r>
      <rPr>
        <sz val="11"/>
        <color indexed="10"/>
        <rFont val="Calibri"/>
        <family val="2"/>
      </rPr>
      <t xml:space="preserve">SALUD MENTAL: </t>
    </r>
    <r>
      <rPr>
        <sz val="11"/>
        <color indexed="8"/>
        <rFont val="Calibri"/>
        <family val="2"/>
      </rPr>
      <t>CASTRO CLARA HERMINDA, BLANCA NUBIA SILVA DE BERNAL, DAZA CASTILO JUAN JOSE.</t>
    </r>
    <r>
      <rPr>
        <sz val="11"/>
        <color indexed="10"/>
        <rFont val="Calibri"/>
        <family val="2"/>
      </rPr>
      <t xml:space="preserve"> ADULTOS:</t>
    </r>
    <r>
      <rPr>
        <sz val="11"/>
        <color indexed="8"/>
        <rFont val="Calibri"/>
        <family val="2"/>
      </rPr>
      <t xml:space="preserve"> CARDENAS JULIO, CASTRO CASTRO NATALIA, CLAVIJO GUTIERREZ ROXANA, GARCIA JIMENEZ JOSE MIGUEL, GARCIA PARRA LUIS ABEL, MESA RICARDO RAFAEL DARIO, MORA CARLOS JULIO, RAMIREZ VDA DE ESCOBAR TERESITA, ROJAS GUTIERREZ MARIA ELISA, RUIZ RUIZ RAUL, SILVA DE BARBOSA VIOLETA MERCEDES, MIRYAM FORERO PACHON, TACUMA FELIPA, LUIS EDUARDO HERNANDEZ SALINAS, MARIA PURIFICACION LOPEZ DELGADO, RAFAEL GOMEZ DIAS, ANA LUCIA MORALES MASUCA.</t>
    </r>
  </si>
  <si>
    <r>
      <rPr>
        <sz val="11"/>
        <color indexed="10"/>
        <rFont val="Calibri"/>
        <family val="2"/>
      </rPr>
      <t>ADULTOS MAYORES:</t>
    </r>
    <r>
      <rPr>
        <sz val="11"/>
        <rFont val="Calibri"/>
        <family val="2"/>
      </rPr>
      <t>ADELA PACHON VILLAMIL, ALEJANDRO SIERRRA, SANTOS ROBAYO RODRIGUEZ, ROSA CECILIA CAICEDO VARGAS</t>
    </r>
    <r>
      <rPr>
        <sz val="11"/>
        <color indexed="10"/>
        <rFont val="Calibri"/>
        <family val="2"/>
      </rPr>
      <t xml:space="preserve"> DISCAPACIDAD MENTAL: </t>
    </r>
    <r>
      <rPr>
        <sz val="11"/>
        <rFont val="Calibri"/>
        <family val="2"/>
      </rPr>
      <t>BLANCA YANETH SUAREZ, CRISANTO RODRIGUEZ</t>
    </r>
  </si>
  <si>
    <r>
      <rPr>
        <sz val="11"/>
        <color indexed="10"/>
        <rFont val="Calibri"/>
        <family val="2"/>
      </rPr>
      <t>ADULTO MAYOR</t>
    </r>
    <r>
      <rPr>
        <sz val="11"/>
        <color indexed="8"/>
        <rFont val="Calibri"/>
        <family val="2"/>
      </rPr>
      <t>: BLANCA CECILIA CUBILLOS CUBILLOS, JOSE SERAFIN OLARTE, BERNARDO ANGEL,LUIS HERNANDO RODRIGUEZ, LUIS ENRRIQUE GUTIERREZ LOPEZ, ESTEBAN HERNANDEZ ROZO, JOSE ROMEL BONILLA,ASCENCION CASTELLANOS, JUAN DE JESUS CRUZ BELTRAN,MARIA OLGA AEDILA CRUZ ,JULIO CESAR HUERFANO MARTINEZ</t>
    </r>
  </si>
  <si>
    <r>
      <rPr>
        <sz val="11"/>
        <color indexed="10"/>
        <rFont val="Calibri"/>
        <family val="2"/>
      </rPr>
      <t>ADULTO MAYOR:</t>
    </r>
    <r>
      <rPr>
        <sz val="11"/>
        <color indexed="8"/>
        <rFont val="Calibri"/>
        <family val="2"/>
      </rPr>
      <t xml:space="preserve"> RAMON CIFUENTES, SIXTO RIOS SOLER, CALIXTO RIOS, ISAIAS MESA BARBOSA, ROSA ELVIRA PARDO VIUDA DE PARDO.</t>
    </r>
  </si>
  <si>
    <r>
      <rPr>
        <sz val="11"/>
        <color indexed="10"/>
        <rFont val="Calibri"/>
        <family val="2"/>
      </rPr>
      <t xml:space="preserve">ADULTO MAYOR: </t>
    </r>
    <r>
      <rPr>
        <sz val="11"/>
        <rFont val="Calibri"/>
        <family val="2"/>
      </rPr>
      <t>EDUARDO SEGURA MESA, LORENZO LEYVA CARDENAS, ROBERTO TEUTA WELFAR</t>
    </r>
  </si>
  <si>
    <t>VIOTA</t>
  </si>
  <si>
    <r>
      <t xml:space="preserve">Prestar servicios de proteccion Social Integral que se ofrecen en los centros de Proteccion de la Beneficencia de Cundinamarca a los usuarios procedentes del muinicipio de </t>
    </r>
    <r>
      <rPr>
        <b/>
        <i/>
        <sz val="11"/>
        <color indexed="8"/>
        <rFont val="Arial"/>
        <family val="2"/>
      </rPr>
      <t>VIOTA</t>
    </r>
  </si>
  <si>
    <t>MARZO/26/2020</t>
  </si>
  <si>
    <t>JULIO/25/2020</t>
  </si>
  <si>
    <r>
      <t xml:space="preserve">DISCAPACIDAD MENTAL: </t>
    </r>
    <r>
      <rPr>
        <b/>
        <sz val="11"/>
        <color indexed="8"/>
        <rFont val="Calibri"/>
        <family val="2"/>
      </rPr>
      <t xml:space="preserve">LUIS ANTONIO ALARCON CAÑON,                                               </t>
    </r>
    <r>
      <rPr>
        <b/>
        <sz val="11"/>
        <color indexed="10"/>
        <rFont val="Calibri"/>
        <family val="2"/>
      </rPr>
      <t>ADULTO MAYOR:</t>
    </r>
    <r>
      <rPr>
        <b/>
        <sz val="11"/>
        <color indexed="8"/>
        <rFont val="Calibri"/>
        <family val="2"/>
      </rPr>
      <t xml:space="preserve"> ANDRES MENDOZA GOMEZ, JOSE ALFONSO LOZANO, JOSE HERMILO BACHILLER</t>
    </r>
  </si>
  <si>
    <t>LA CLAERA</t>
  </si>
  <si>
    <r>
      <t xml:space="preserve">Prestar servicios de proteccion Social Integral que se ofrecen en los centros de Proteccion de la Beneficencia de Cundinamarca a los usuarios procedentes del muinicipio de </t>
    </r>
    <r>
      <rPr>
        <b/>
        <i/>
        <sz val="11"/>
        <color indexed="8"/>
        <rFont val="Arial"/>
        <family val="2"/>
      </rPr>
      <t>LA CALERA</t>
    </r>
  </si>
  <si>
    <t>5 MESES Y 11 DIAS</t>
  </si>
  <si>
    <t>OCTUBRE/10/2020</t>
  </si>
  <si>
    <r>
      <rPr>
        <b/>
        <sz val="11"/>
        <color indexed="10"/>
        <rFont val="Calibri"/>
        <family val="2"/>
      </rPr>
      <t>ADULTO MAYOR:</t>
    </r>
    <r>
      <rPr>
        <b/>
        <sz val="11"/>
        <color indexed="8"/>
        <rFont val="Calibri"/>
        <family val="2"/>
      </rPr>
      <t xml:space="preserve"> JOSE GREGORIO BELTRAN PEREZ, ROGELIO RAMIREZ CORTEZ,SALUSTIANO LANDINES, JOSE AMADEO AGUDELO ROMERO </t>
    </r>
  </si>
  <si>
    <t>TIBACUY</t>
  </si>
  <si>
    <t xml:space="preserve">TERMINADO </t>
  </si>
  <si>
    <t>HASTA EL 31 DE DICIEMBRE DEL 2020</t>
  </si>
  <si>
    <t>DICIEMBRE 31 /2020</t>
  </si>
  <si>
    <t>MAYO/20/2020</t>
  </si>
  <si>
    <t>SOPO</t>
  </si>
  <si>
    <r>
      <t xml:space="preserve">Prestar los servicios de Protección Social Integral que se ofrecen en los Centros de protección  de la Beneficencia de Cundinamarca a los usuarios procedentes del Municipio de  </t>
    </r>
    <r>
      <rPr>
        <b/>
        <i/>
        <sz val="11"/>
        <color indexed="8"/>
        <rFont val="Arial"/>
        <family val="2"/>
      </rPr>
      <t>SOPO</t>
    </r>
  </si>
  <si>
    <t>135 DIAS</t>
  </si>
  <si>
    <t>ENERO/22/2020</t>
  </si>
  <si>
    <t>JUNIO/06/2020</t>
  </si>
  <si>
    <t xml:space="preserve">ELKIN EDUARDO PEREZ LEON, FREDY ALEXANDER CHIVATA MARTINEZ, </t>
  </si>
  <si>
    <t>JUNIO/09/2020</t>
  </si>
  <si>
    <t>CAJICA</t>
  </si>
  <si>
    <r>
      <t xml:space="preserve">Prestar los servicios de Protección Social Integral que se ofrecen en los Centros de protección  de la Beneficencia de Cundinamarca a los usuarios procedentes del Municipio de  </t>
    </r>
    <r>
      <rPr>
        <b/>
        <i/>
        <sz val="11"/>
        <color indexed="8"/>
        <rFont val="Arial"/>
        <family val="2"/>
      </rPr>
      <t>CAJICA</t>
    </r>
  </si>
  <si>
    <t>HASTA EL 31 DE MAYO DEL 2020</t>
  </si>
  <si>
    <t>MARZO/05/2020</t>
  </si>
  <si>
    <t xml:space="preserve">Minima cuantia </t>
  </si>
  <si>
    <t>Grupo EDS Autogas SAS</t>
  </si>
  <si>
    <t>carrera 22 # 8/ 69</t>
  </si>
  <si>
    <t>SUMINISTRO DE  COMBUSTIBLE GASOLINA EXTRA CORRIENTE ACFM PARA TODO EL PARQUE AUTOMOTOR DE LA BENEFICENCIA DE CUNDINAMARCA</t>
  </si>
  <si>
    <t>HASTA EL 26 DE DICIEMBRE DEL 2020</t>
  </si>
  <si>
    <t>Colombiana de comercio SA y/o Alkosto SA</t>
  </si>
  <si>
    <t>calle 11 # 31 A - 42</t>
  </si>
  <si>
    <t>SUMINISTRO DE LLANTAS SEGÚN REFERENCIAS PARA LOS VEHICULOS DE PROPIEDAD DE LA BENEFICENCIA DE CUNDINAMARCA</t>
  </si>
  <si>
    <t>HASTA EL 27 DE MARZO DE 2020</t>
  </si>
  <si>
    <t>Diana Carolina Baron Valderrama</t>
  </si>
  <si>
    <t>Carrera 90 # 22a 56 barrio capellania</t>
  </si>
  <si>
    <t>nanabaron02@gmail.com</t>
  </si>
  <si>
    <t>PRESTAR LOS SERVICIOS PROFESIONALES DE APOYO A LA GESTIÓN EN LA GERENCIA GENERAL DE LA BENEFICENCIA DE CUNDINAMARCA, QUE SIRVA DE ENLACE INTERINSTITUCIONAL ENTRE LA BENEFICENCIA Y LOS MUNICIPIOS, LOS DEPARTAMENTOS Y DEMÁS ENTIDADES DEL ORDEN NACIONAL E INTERNACIONAL, APOYAR EN LA ELABORACIÓN Y PRESENTACIÓN DE PROYECTOS ANTE LAS DIFERENTES INSTITUCIONES DEL PAÍS, CON EL FIN DE GESTIONAR RECURSOS PARA EL CUMPLIMIENTO DE LAS METAS Y LA MISIONALIDAD DE LA ENTIDAD, ASÍ MISMO, ACOMPAÑAR EN ASUNTOS RELACIONADOS CON LA COOPERACIÓN TÉCNICA INTERINSTITUCIONAL ENTRE LA BENEFICENCIA DE CUNDINAMARCA Y DEMÁS ENTIDADES, CON EL FIN DE PROMOCIONAR LA VENTA DE SERVICIOS DE LOS PROGRAMAS A CARGO DE LA ENTIDAD.</t>
  </si>
  <si>
    <t>6 MESES Y 15 DIAS</t>
  </si>
  <si>
    <t>https://www.secop.gov.co/CO1BusinessLine/Tendering/BuyerWorkArea/Index?DocUniqueIdentifier=CO1.BDOS.1275238</t>
  </si>
  <si>
    <t>SALOMÓN SAID</t>
  </si>
  <si>
    <r>
      <t xml:space="preserve">Prestar los servicios de Protección Social Integral que se ofrecen en los Centros de protección  de la Beneficencia de Cundinamarca a los usuarios procedentes del Municipio de  </t>
    </r>
    <r>
      <rPr>
        <b/>
        <i/>
        <sz val="11"/>
        <color indexed="8"/>
        <rFont val="Arial"/>
        <family val="2"/>
      </rPr>
      <t>ZIPACON</t>
    </r>
  </si>
  <si>
    <t>DORA MARCELA DIAZ IVAN MORENO CRISTINA CUBIDES</t>
  </si>
  <si>
    <t>JULIO/04/2020</t>
  </si>
  <si>
    <r>
      <rPr>
        <b/>
        <sz val="11"/>
        <color indexed="10"/>
        <rFont val="Calibri"/>
        <family val="2"/>
      </rPr>
      <t>ADULTOS MAYORES:</t>
    </r>
    <r>
      <rPr>
        <b/>
        <sz val="11"/>
        <color indexed="8"/>
        <rFont val="Calibri"/>
        <family val="2"/>
      </rPr>
      <t xml:space="preserve"> DEMETRIO RONCERIA GONZALEZ, SALOMON OSORIO CASALLAS </t>
    </r>
    <r>
      <rPr>
        <b/>
        <sz val="11"/>
        <color indexed="10"/>
        <rFont val="Calibri"/>
        <family val="2"/>
      </rPr>
      <t>DISCAPACIDAD MENTAL:</t>
    </r>
    <r>
      <rPr>
        <b/>
        <sz val="11"/>
        <color indexed="8"/>
        <rFont val="Calibri"/>
        <family val="2"/>
      </rPr>
      <t xml:space="preserve"> EVANGELINA OSORIO, CAMILO ANDRES CRUZ ROJAS</t>
    </r>
  </si>
  <si>
    <r>
      <t xml:space="preserve">Prestar los servicios de Protección Social Integral que se ofrecen en los Centros de protección  de la Beneficencia de Cundinamarca a los usuarios procedentes del Municipio de  </t>
    </r>
    <r>
      <rPr>
        <b/>
        <i/>
        <sz val="11"/>
        <rFont val="Arial"/>
        <family val="2"/>
      </rPr>
      <t>CHOCONTA</t>
    </r>
  </si>
  <si>
    <t>MAYO/27/2020</t>
  </si>
  <si>
    <t>ENERO/26/2021</t>
  </si>
  <si>
    <r>
      <rPr>
        <b/>
        <sz val="11"/>
        <color indexed="10"/>
        <rFont val="Calibri"/>
        <family val="2"/>
      </rPr>
      <t>ADULTOS MAYORES:</t>
    </r>
    <r>
      <rPr>
        <b/>
        <sz val="11"/>
        <color indexed="8"/>
        <rFont val="Calibri"/>
        <family val="2"/>
      </rPr>
      <t xml:space="preserve"> MARIA INES MONTENEGRO,  MARIA ELVIRA BUITRAGO DE VARGAS, MISAEL CARDENAS, LUZ ALBA FERNANDEZ GONZALEZ, BERNARDO CAICEDO, MARIA OBDULIA GOMEZ CASTIBLANCO, JOSE ARQUIMIDES MELO, MIGUEL RODRIGUEZ, ARACELY HUERFANO </t>
    </r>
    <r>
      <rPr>
        <b/>
        <sz val="11"/>
        <color indexed="10"/>
        <rFont val="Calibri"/>
        <family val="2"/>
      </rPr>
      <t>DISCAPACIDAD MENTAL:</t>
    </r>
    <r>
      <rPr>
        <b/>
        <sz val="11"/>
        <color indexed="8"/>
        <rFont val="Calibri"/>
        <family val="2"/>
      </rPr>
      <t xml:space="preserve"> FABIO CORREDOR GOMEZ, HERNAN BALLEN CASTILLO, LUIS EDUARDO MELO RUBIANO, YOHANA GORDO ABRIL, HELVER SILVINO AREVALO, MARIA DEL CARMEN RUBIANO VELA, BLANCA LILIA QUINTERO RODRIGUEZ, FLOR MARINA PALACIOS CORREDOR, </t>
    </r>
  </si>
  <si>
    <t>GUACHETA</t>
  </si>
  <si>
    <r>
      <t xml:space="preserve">Prestar los servicios de Protección Social Integral que se ofrecen en los Centros de protección  de la Beneficencia de Cundinamarca a los usuarios procedentes del Municipio de  </t>
    </r>
    <r>
      <rPr>
        <b/>
        <i/>
        <sz val="11"/>
        <color indexed="8"/>
        <rFont val="Arial"/>
        <family val="2"/>
      </rPr>
      <t>GUACHETA</t>
    </r>
  </si>
  <si>
    <t xml:space="preserve">HASTA EL 31 DE OCTUBRE DE 2020 </t>
  </si>
  <si>
    <t>MAYO/06/2020</t>
  </si>
  <si>
    <t>OCTUBRE/31/2020</t>
  </si>
  <si>
    <t>DIEGO PLINIO PALACIOS, JOSE GERARDO CORTES CHIQUIZA, JOSE DOMINGO AREVALO CHACON</t>
  </si>
  <si>
    <t>SAN JUAN DE RIO SECO</t>
  </si>
  <si>
    <r>
      <t xml:space="preserve">Prestar los servicios de Protección Social Integral que se ofrecen en los Centros de protección  de la Beneficencia de Cundinamarca a los usuarios procedentes del Municipio de  </t>
    </r>
    <r>
      <rPr>
        <b/>
        <i/>
        <sz val="11"/>
        <color indexed="8"/>
        <rFont val="Arial"/>
        <family val="2"/>
      </rPr>
      <t>SAN JUAN DE RIO SECO</t>
    </r>
  </si>
  <si>
    <t>FEBRERO/27/2020</t>
  </si>
  <si>
    <t>MAYO/26/2020</t>
  </si>
  <si>
    <t>ANA ISABEL LOZANO RUBIO, REYES JESUS ANTONIO, ROMERO MARIA DEL ROSARIO, JOSE DAVID SUAREZ CHAVARRO, MARIA LUISA BOHORQUEZ</t>
  </si>
  <si>
    <t>7 MESES</t>
  </si>
  <si>
    <t>DORA MARCELA DIA IVAN MORENO CRISTINA CUBIDES</t>
  </si>
  <si>
    <t>YISEL MOLINA CHACON, GLADIS SOGAMOSO, MARIA DEL CARMEN TROMPETEROS, ANGEL MELQUIADES JIMENEZ, BLANCA ROSA VARON ENCISO</t>
  </si>
  <si>
    <r>
      <rPr>
        <b/>
        <sz val="9"/>
        <color indexed="10"/>
        <rFont val="Calibri"/>
        <family val="2"/>
      </rPr>
      <t>ADULTOS MAYORES:</t>
    </r>
    <r>
      <rPr>
        <b/>
        <sz val="9"/>
        <color indexed="8"/>
        <rFont val="Calibri"/>
        <family val="2"/>
      </rPr>
      <t xml:space="preserve"> DEMETRIO RONCERIA GONZALEZ, SALOMON OSORIO CASALLAS </t>
    </r>
    <r>
      <rPr>
        <b/>
        <sz val="9"/>
        <color indexed="10"/>
        <rFont val="Calibri"/>
        <family val="2"/>
      </rPr>
      <t>DISCAPACIDAD MENTAL:</t>
    </r>
    <r>
      <rPr>
        <b/>
        <sz val="9"/>
        <color indexed="8"/>
        <rFont val="Calibri"/>
        <family val="2"/>
      </rPr>
      <t xml:space="preserve"> EVANGELINA OSORIO, CAMILO ANDRES CRUZ ROJAS</t>
    </r>
  </si>
  <si>
    <r>
      <rPr>
        <b/>
        <sz val="9"/>
        <color indexed="10"/>
        <rFont val="Calibri"/>
        <family val="2"/>
      </rPr>
      <t>ADULTOS MAYORES:</t>
    </r>
    <r>
      <rPr>
        <b/>
        <sz val="9"/>
        <color indexed="8"/>
        <rFont val="Calibri"/>
        <family val="2"/>
      </rPr>
      <t xml:space="preserve"> MARIA INES MONTENEGRO,  MARIA ELVIRA BUITRAGO DE VARGAS, MISAEL CARDENAS, LUZ ALBA FERNANDEZ GONZALEZ, BERNARDO CAICEDO, MARIA OBDULIA GOMEZ CASTIBLANCO, JOSE ARQUIMIDES MELO, MIGUEL RODRIGUEZ, ARACELY HUERFANO </t>
    </r>
    <r>
      <rPr>
        <b/>
        <sz val="9"/>
        <color indexed="10"/>
        <rFont val="Calibri"/>
        <family val="2"/>
      </rPr>
      <t>DISCAPACIDAD MENTAL:</t>
    </r>
    <r>
      <rPr>
        <b/>
        <sz val="9"/>
        <color indexed="8"/>
        <rFont val="Calibri"/>
        <family val="2"/>
      </rPr>
      <t xml:space="preserve"> FABIO CORREDOR GOMEZ, HERNAN BALLEN CASTILLO, LUIS EDUARDO MELO RUBIANO, YOHANA GORDO ABRIL, HELVER SILVINO AREVALO, MARIA DEL CARMEN RUBIANO VELA, BLANCA LILIA QUINTERO RODRIGUEZ, FLOR MARINA PALACIOS CORREDOR, </t>
    </r>
  </si>
  <si>
    <t>AGOSTO/03/2020</t>
  </si>
  <si>
    <t>LIQUIDADO</t>
  </si>
  <si>
    <t>CRA 69 BIS # 3 A 61</t>
  </si>
  <si>
    <t xml:space="preserve">AUNAR ESFUERZOS PARA LA PRESTACIÓN DE SERVICIOS DE PROTECCIÓN SOCIAL INTEGRAL A PERSONAS MAYORES DE( 60 AÑOS O MÁS) EN CONDICION DE DISCAPACIDAD O EN RIESGO DE PADECER TRANSTORNOS MENTALES, EN CONDICIONES DE AMENAZA O VULNERACION DE DERECHOS POR EXPOSICION A VIOLENCIA FISICA, PSICOLOGICA, SEXUAL, NEGLIGENCIA, VIOLENCIA INTRAFAMILIAR, EN  RIESGO FISICO, SOCIAL, MORAL, AMBIENTAL, SITUACION DE ABANDONO, DESPLAZAMIENTO POR GRUPOS AL MARGEN DE LA LEY, CONDICIONES DE VIDA NO DIGNAS: PROCEDENTES DE BOGOTA Y/O CUNDINAMARCA, LOS CUALES SERAN ATENDIDOS EN EL INSTITUTO SAN JOSE DE CHIPAQUE, UBICADO EN EL MUNICIPIO DE CHIPAQUE O EN OTROS CENTROS PROPIEDAD DE LA BENEFICENCIA DE CUNDINAMARCA. </t>
  </si>
  <si>
    <t>197 DIAS</t>
  </si>
  <si>
    <t>https://www.secop.gov.co/CO1ContractsManagement/Tendering/ProcurementContractEdit/View?docUniqueIdentifier=CO1.PCCNTR.1615274&amp;prevCtxUrl=https%3a%2f%2fwww.secop.gov.co%2fCO1ContractsManagement%2fTendering%2fProcurementContractManagement%2fIndex&amp;prevCtxLbl=Contratos+</t>
  </si>
  <si>
    <t>IVAN MORENO, CRISTINA CUBIDES, MARIO LOZANO, NESTOR CASTAÑEDA, AZUCENA LOPEZ, JEANNETTE ANYUL MARTINEZ</t>
  </si>
  <si>
    <t>E&amp;C INGENIEROS SAS</t>
  </si>
  <si>
    <t>cra 74a No 52 a 70</t>
  </si>
  <si>
    <t>gerencia@eycingenieros.com</t>
  </si>
  <si>
    <t>CONTRATAR LA COMPRA DE LA ACTUALIZACIÓN DE LA LICENCIA CORPORATIVA DEL SOFTWARE ANTIVIRUS GDATA, PARA 100 EQUIPOS, CON VIGENCIA MÍNIMA DE UN (1) AÑO CONTADO A PARTIR DE LA ACEPTACIÓN DE LA OFERTA, QUE SOPORTE LOS SIGUIENTES SISTEMAS OPERATIVOS: WINDOWS XP, WINDOWS SERVER 2003, WINDOWS 2010 Y DEMÁS VERSIONES RECIENTES DE SISTEMAS OPERATIVOS Y QUE ATIENDAN LOS REQUERIMIENTOS MÍNIMOS TÉCNICOS DESCRITOS EN LA DEFINICIÓN TÉCNICA.</t>
  </si>
  <si>
    <t>HASTA EL 15 DE JULIO DE 2020</t>
  </si>
  <si>
    <t>https://www.secop.gov.co/CO1ContractsManagement/Tendering/ProcurementContractEdit/Update?ProfileName=CCE-10-Minima_Cuantia&amp;PPI=CO1.PPI.7920181&amp;DocUniqueName=ContratoDeCompra&amp;DocTypeName=NextWay.Entities.Marketplace.Tendering.ProcurementContract&amp;ProfileVersion=8&amp;DocUniqueIdentifier=CO1.PCCNTR.1617011&amp;prevCtxUrl=https%3a%2f%2fwww.secop.gov.co%2fCO1BusinessLine%2fTendering%2fBuyerDossierWorkspace%2fIndex%3fsortingState%3dLastModifiedDESC%26showAdvancedSearch%3dFalse%26showAdvancedSearchFields%3dFalse%26selectedDossier%3dCO1.BDOS.1263904%26selectedRequest%3dCO1.REQ.1306216%26&amp;prevCtxLbl=Procesos+de+la+Entidad+Estatal</t>
  </si>
  <si>
    <t xml:space="preserve">MARIA INES BOTON MACANA
</t>
  </si>
  <si>
    <t>Jesus David Monroy</t>
  </si>
  <si>
    <t>Cr 6 No.8a-27</t>
  </si>
  <si>
    <t>jmonroyh@ucentral.edu.co</t>
  </si>
  <si>
    <t>CONTRATAR LA PRESTACIÓN DE SERVICIOS PARA REALIZAR TRASLADOS DE ELEMENTOS PESADOS, ORGANIZACIÓN DE ARCHIVO, SERVIR DE APOYO AL ÁREA DE ALMACÉN EN CUANTO A LA ENTREGA DE LOS CENTROS DE PROTECCIÓN QUE DEJAN DE FUNCIONAR O QUE CAMBIAN DE OPERADOR, MANEJO DE INVENTARIO DE LOS CENTROS DE PROTECCIÓN Y DE LA ENTIDAD, MANEJO DE ARCHIVO E INVENTARIOS, MANEJO DEL SISTEMA DE INVENTARIOS PROPIOS DEL ÁREA Y DE MÁS NECESIDADES QUE SE PRESENTEN EN EL ÁREA ESTE SERVICIO SERÁ PRESTADO EN EL ÁREA DE ALMACÉN Y SERVIR DE APOYO EN LA SECRETARIA GENERAL EN LA ELABORACIÓN DE PROYECTOS DE CERTIFICACIONES DE HISTORIAS LABORALES DE LOS EX FUNCIONARIOS DE LA ENTIDAD.</t>
  </si>
  <si>
    <t>Vhttps://www.secop.gov.co/CO1ContractsManagement/Tendering/ProcurementContractEdit/View?docUniqueIdentifier=CO1.PCCNTR.1625027&amp;prevCtxUrl=https%3a%2f%2fwww.secop.gov.co%3a443%2fCO1ContractsManagement%2fTendering%2fProcurementContractManagement%2fIndex&amp;prevCtxLbl=Contratos+</t>
  </si>
  <si>
    <t>JAVIER CAYCEDO SASTOQUE</t>
  </si>
  <si>
    <t>Cristian Jimenez Pineda</t>
  </si>
  <si>
    <t>18A # 09D-01 </t>
  </si>
  <si>
    <t>cristianjimenez21@hotmail.com</t>
  </si>
  <si>
    <t>https://www.secop.gov.co/CO1ContractsManagement/Tendering/ProcurementContractEdit/View?DocUniqueIdentifier=CO1.PCCNTR.1624767&amp;Messages=Contrato+cancelado%7cSuccess</t>
  </si>
  <si>
    <t>CALLE 2A # 3B - 08</t>
  </si>
  <si>
    <t>KATATA75@YAHOO.ES</t>
  </si>
  <si>
    <t>CONTRATAR UN PROFESIONAL PARA BRINDAR LA ASESORÍA, ALISTAMIENTO Y EJECUCIÓN DE LAS ACTIVIDADES DE FORTALECIMIENTO, SEGUIMIENTO Y MEJORA CONTINUA DEL SISTEMA DE INTEGRADO DE GESTIÓN DE CALIDAD DE LA BENEFICENCIA DE CUNDINAMARCA, DE ACUERDO A LOS REQUISITOS DE LA NORMA ISO 9001</t>
  </si>
  <si>
    <t>https://www.secop.gov.co/CO1ContractsManagement/Tendering/ProcurementContractEdit/View?docUniqueIdentifier=CO1.PCCNTR.1625038&amp;prevCtxUrl=https%3a%2f%2fwww.secop.gov.co%3a443%2fCO1ContractsManagement%2fTendering%2fProcurementContractManagement%2fIndex&amp;prevCtxLbl=Contratos+</t>
  </si>
  <si>
    <t>ERIKA GONZALEZ RUBIO</t>
  </si>
  <si>
    <t>Carrera 37 No. 52 - 95</t>
  </si>
  <si>
    <t>gposada@icontec.org</t>
  </si>
  <si>
    <t>CONTRATAR LOS SERVICIOS PROFESIONALES CON EL INSTITUTO COLOMBIANO DE NORMAS TECNICAS Y CERTIFICACIÓN – ICONTEC, PARA LA REALIZACIÓN DE LA AUDITORIA EXTERNA AL SISTEMA DE GESTIÓN DE CALIDAD DE LA ENTIDAD DE SEGUIMIENTO A LA CERTIFICACIÓN, BAJO LA NORMA NTC ISO 9001:2015</t>
  </si>
  <si>
    <t>6 MESES</t>
  </si>
  <si>
    <t>https://www.secop.gov.co/CO1ContractsManagement/Tendering/ProcurementContractEdit/Update?ProfileName=CCE-16-Servicios_profesionales_gestion&amp;PPI=CO1.PPI.8325922&amp;DocUniqueName=ContratoDeCompra&amp;DocTypeName=NextWay.Entities.Marketplace.Tendering.ProcurementContract&amp;ProfileVersion=5&amp;DocUniqueIdentifier=CO1.PCCNTR.1626774&amp;prevCtxUrl=https%3a%2f%2fwww.secop.gov.co%3a443%2fCO1ContractsManagement%2fTendering%2fProcurementContractManagement%2fIndex&amp;prevCtxLbl=Contratos+</t>
  </si>
  <si>
    <t>Instituto colombiano de normas tecnicas y certificación  – icontec</t>
  </si>
  <si>
    <t>Fundacion Social Vive Colombia</t>
  </si>
  <si>
    <t xml:space="preserve">1 MES </t>
  </si>
  <si>
    <t>Kelly Alexandra Ordoñez Melo</t>
  </si>
  <si>
    <t>JUNIO/02/2020</t>
  </si>
  <si>
    <t>AURA NELLY SAAVEDRA SUAREZ, JUAN BAUTISTA SOLER CRUZ, JOSE ALFONSO PULIDO</t>
  </si>
  <si>
    <t>GUATAVITA</t>
  </si>
  <si>
    <r>
      <t xml:space="preserve">Prestar los servicios de Protección Social Integral que se ofrecen en los Centros de protección  de la Beneficencia de Cundinamarca a los usuarios procedentes del Municipio de  </t>
    </r>
    <r>
      <rPr>
        <b/>
        <i/>
        <sz val="11"/>
        <color indexed="8"/>
        <rFont val="Arial"/>
        <family val="2"/>
      </rPr>
      <t>GUATAVITA</t>
    </r>
  </si>
  <si>
    <t>9 MESES</t>
  </si>
  <si>
    <t>ABRIL/26/2020</t>
  </si>
  <si>
    <t>ENERO/25/2021</t>
  </si>
  <si>
    <t>ROSA TULIA SASTOQUE CAPADOR, TERESA TORRES AVENDAÑO, JUAN ANTONIO GARZÓN</t>
  </si>
  <si>
    <t>UBATE</t>
  </si>
  <si>
    <r>
      <t xml:space="preserve">Prestar los servicios de Protección Social Integral que se ofrecen en los Centros de protección  de la Beneficencia de Cundinamarca a los usuarios procedentes del Municipio de  </t>
    </r>
    <r>
      <rPr>
        <b/>
        <i/>
        <sz val="11"/>
        <color indexed="8"/>
        <rFont val="Arial"/>
        <family val="2"/>
      </rPr>
      <t>UBATE</t>
    </r>
  </si>
  <si>
    <t>MAYO/28/2020</t>
  </si>
  <si>
    <t>JORGE ENRIQUE POVEDA CAÑON, PEDRO PABLO POVEDA CAÑON, LUCIA SUAREZ, ANATILDE BOLIVAR LOMBANA</t>
  </si>
  <si>
    <r>
      <t xml:space="preserve">Prestar los servicios de Protección Social Integral que se ofrecen en los Centros de protección  de la Beneficencia de Cundinamarca a los usuarios procedentes del Municipio de  </t>
    </r>
    <r>
      <rPr>
        <b/>
        <i/>
        <sz val="11"/>
        <color indexed="8"/>
        <rFont val="Arial"/>
        <family val="2"/>
      </rPr>
      <t>SUBACHOQUE</t>
    </r>
  </si>
  <si>
    <t>MAYO/15/2020</t>
  </si>
  <si>
    <t>JOSE CRISANTO ENRIQUEZ PULIDO, MIGUEL ANTONIO ENRIQUEZ PULIDO, RICARDO NIETO DIAZ, AGUSTIN GARCIA</t>
  </si>
  <si>
    <t>SAN CAYETANO</t>
  </si>
  <si>
    <r>
      <t xml:space="preserve">Prestar los servicios de Protección Social Integral que se ofrecen en los Centros de protección  de la Beneficencia de Cundinamarca a los usuarios procedentes del Municipio de  </t>
    </r>
    <r>
      <rPr>
        <b/>
        <i/>
        <sz val="11"/>
        <color indexed="8"/>
        <rFont val="Arial"/>
        <family val="2"/>
      </rPr>
      <t>SAN CAYETANO</t>
    </r>
  </si>
  <si>
    <t>NOVIEMBRE/15/2020</t>
  </si>
  <si>
    <t>GURMENSINDA VELASQUEZ MALAVER, ESTRELLA MARTINEZ FAJARDO</t>
  </si>
  <si>
    <t>100-26-02</t>
  </si>
  <si>
    <t>HECTOR MARIA LATORRE SILVA</t>
  </si>
  <si>
    <t>201 DIAS</t>
  </si>
  <si>
    <t>JUNIO/11/2020</t>
  </si>
  <si>
    <t>FREDY ALEXANDER CHIVATA MARTINEZ, ELKIN EDUARDO PEREZ LEON, MARIA DEL CARMEN SANCHEZ</t>
  </si>
  <si>
    <t>SEPTIEMBRE/30/2020</t>
  </si>
  <si>
    <t>SEPTIEMBRE/30/2021</t>
  </si>
  <si>
    <t>BLANCA INES POVEDA, LUIS ERNESTO SABOGAL SABOGAL, OSCAR WILMER MORENO NEIRA, MARGARITA HERNANDEZ LAVADO, RODRIGO TORRES CASSIANO, HERMELINDA LEON, LUZ MIREYA HERRERA LADINO, ANA GRACIELA AGUAS HERNANDEZ, JOSE GABRIEL MORA MORA, LUIS EVIDALIO RUIZ ARDILA</t>
  </si>
  <si>
    <t>45 DIAS</t>
  </si>
  <si>
    <t>JUNIO/20/2020</t>
  </si>
  <si>
    <t>PENDIENTE INFORMES</t>
  </si>
  <si>
    <t>COMPLETO</t>
  </si>
  <si>
    <t>LICITACION 3 DEL 2019</t>
  </si>
  <si>
    <t>COMPETITIVO 8 DEL 2019</t>
  </si>
  <si>
    <t>COMPETITIVO 9 DEL 2019</t>
  </si>
  <si>
    <t>TERMINADO</t>
  </si>
  <si>
    <t>MARIA INES BOTON MACANA</t>
  </si>
  <si>
    <t>Carrera 21 No 62-59</t>
  </si>
  <si>
    <t>victorsernab@gmail.com</t>
  </si>
  <si>
    <t>ASESORÍA Y APOYO A LA OFICINA ASESORA JURÍDICA, EJERCER LA REPRESENTACIÓN JUDICIAL Y/O EXTRAJUDICIAL DE LA ENTIDAD EN LOS ASUNTOS ASIGNADOS DE LAS DIFERENTES RAMAS DEL DERECHO EN QUE ESTA SEA PARTE, CONTINUACIÓN Y PRESENTACIÓN DE DEMANDAS DE COBRO DE COSTAS JUDICIALES DERIVADAS DE LOS PROCESOS LABORALES, CIVILES Y ADMINISTRATIVOS INCOADAS POR LOS EX TRABAJADORES DE LA EXTINTA FUNDACIÓN SAN JUAN DE DIOS EN LAS CUALES HAN SIDO ADVERSAS A SUS PRETENSIONES Y COMO CONSECUENCIA HAN SIDO CONDENADOS EN COSTAS POR PARTE DE LA CORTE SUPREMA DE JUSTICIA SALA DE CASACIÓN LABORAL, TRIBUNALES Y/O CONSEJO DE ESTADO Y QUE LA ENTIDAD TENGA INTERÉS EN EL RESULTADO DE LOS PROCESOS, REVISAR ANTE LA SUPERINTENDENCIA DE SOCIEDADES Y CÁMARA DE COMERCIO LA LIQUIDACIÓN DE SOCIEDADES DONDE NO SEAN RECLAMADOS BIENES POR PARTE DE LOS SOCIOS PARA QUE ESTOS BIENES SEAN PUESTOS A DISPOSICIÓN DE LA BENEFICENCIA DE CUNDINAMARCA CONFORME LO ESTABLECE EL ARTÍCULO 249 DEL CÓDIGO DE COMERCIO, PROYECTAR RESPUESTAS A SOLICITUDES EN GENERAL, ACOMPAÑAMIENTO JURIDICO EN REALIZAR ANÁLISIS DE CASOS Y PROYECTAR DOCUMENTOS Y EMITIR CONCEPTOS, ASÍ MISMO PROTEGER Y GARANTIZAR LOS INTERESES Y LA DEFENSA JUDICIAL DE LA BENEFICENCIA DE CUNDINAMARCA.</t>
  </si>
  <si>
    <t>https://www.secop.gov.co/CO1ContractsManagement/Tendering/ProcurementContractEdit/View?docUniqueIdentifier=CO1.PCCNTR.1660130&amp;prevCtxUrl=https%3a%2f%2fwww.secop.gov.co%2fCO1ContractsManagement%2fTendering%2fProcurementContractManagement%2fIndex&amp;prevCtxLbl=Contratos+</t>
  </si>
  <si>
    <t>Carrera 17 A No 173-25</t>
  </si>
  <si>
    <t>pduran222@gmail.com</t>
  </si>
  <si>
    <t>APOYAR Y ASESORAR A LA OFICINA ASESORA JURÍDICA Y A LA SUBGERENCIA DE PROTECCIÓN SOCIAL, EJERCER LA REPRESENTACIÓN JUDICIAL Y/O EXTRAJUDICIAL DE LA BENEFICENCIA DE CUNDINAMARCA, REALIZAR ANÁLISIS DE CASOS Y DOCUMENTOS JURÍDICOS, ESTUDIO Y CONCEPTOS JURÍDICOS, TRAMITAR, RESPONDER SOLICITUDES, TUTELAS Y DERECHOS DE PETICIÓN, REVISIÓN DE ESCRITURAS QUE DEBA FIRMAR LA GERENCIA GENERAL DE LA ENTIDAD, ACOMPAÑAMIENTO JURIDICO A LA BENEFICENCIA ASEGURANDO EL CONTROL, SEGUIMIENTO, REVISIÓN Y ATENCIÓN DE TODOS LOS PROCESOS ASIGNADOS, ASÍ MISMO DEFENDER Y GARANTIZAR LOS INTERESES Y LA DEFENSA JUDICIAL DE LA BENEFICENCIA DE CUNDINAMARCA.</t>
  </si>
  <si>
    <t>https://www.secop.gov.co/CO1ContractsManagement/Tendering/ProcurementContractEdit/View?docUniqueIdentifier=CO1.PCCNTR.1660131&amp;prevCtxUrl=https%3a%2f%2fwww.secop.gov.co%2fCO1ContractsManagement%2fTendering%2fProcurementContractManagement%2fIndex&amp;prevCtxLbl=Contratos+</t>
  </si>
  <si>
    <t>Carrera 5 # 72-76, Oficina 701</t>
  </si>
  <si>
    <t>orbegu@gmail.com</t>
  </si>
  <si>
    <t>PRESTAR LOS SERVICIOS PROFESIONALES DE UN ABOGADO ESPECIALIZADO, CON EXPERIENCIA EN EL MANEJO DE ACTUACIONES ANTE LAS ALTAS CORTES Y EN ESPECIAL EN RECURSO EXTRAORDINARIO DE CASACIÓN</t>
  </si>
  <si>
    <t>https://www.secop.gov.co/CO1ContractsManagement/Tendering/ProcurementContractEdit/Update?ProfileName=CCE-16-Servicios_profesionales_gestion&amp;PPI=CO1.PPI.8688633&amp;DocUniqueName=ContratoDeCompra&amp;DocTypeName=NextWay.Entities.Marketplace.Tendering.ProcurementContract&amp;ProfileVersion=5&amp;DocUniqueIdentifier=CO1.PCCNTR.1660601&amp;prevCtxUrl=https%3a%2f%2fwww.secop.gov.co%2fCO1ContractsManagement%2fTendering%2fProcurementContractManagement%2fIndex&amp;prevCtxLbl=Contratos+</t>
  </si>
  <si>
    <t>calle 6 88 61</t>
  </si>
  <si>
    <t>ricardoperilla@gmail.com</t>
  </si>
  <si>
    <t>APOYAR EL DESPLIEGUE DEL SISTEMA DE GESTIÓN DOCUMENTAL ORFEO EN LOS CENTROS DE PROTECCIÓN QUE DISPONGA LA BENEFICENCIA DE CUNDINAMARCA, IMPLEMENTAR HISTORIAL DE EVENTOS DE USUARIOS EN EL SISTEMA Y ACTUALIZACIONES DE SERVIDOR DEL SISTEMA DE GESTIÓN DOCUMENTAL ORFEO.</t>
  </si>
  <si>
    <t>FOLIOS</t>
  </si>
  <si>
    <t>Directa -Interadministrativo</t>
  </si>
  <si>
    <t>Valor Total ma Adiciones</t>
  </si>
  <si>
    <r>
      <rPr>
        <b/>
        <i/>
        <sz val="12"/>
        <color indexed="8"/>
        <rFont val="Arial"/>
        <family val="2"/>
      </rPr>
      <t>PROCESO:</t>
    </r>
    <r>
      <rPr>
        <i/>
        <sz val="12"/>
        <color indexed="8"/>
        <rFont val="Arial"/>
        <family val="2"/>
      </rPr>
      <t xml:space="preserve"> CONTRACTUAL </t>
    </r>
  </si>
  <si>
    <r>
      <rPr>
        <b/>
        <i/>
        <sz val="12"/>
        <color indexed="8"/>
        <rFont val="Arial"/>
        <family val="2"/>
      </rPr>
      <t>CÓDIGO</t>
    </r>
    <r>
      <rPr>
        <i/>
        <sz val="12"/>
        <color indexed="8"/>
        <rFont val="Arial"/>
        <family val="2"/>
      </rPr>
      <t>: FT-5100-07-01.02</t>
    </r>
  </si>
  <si>
    <r>
      <rPr>
        <b/>
        <i/>
        <sz val="12"/>
        <color indexed="8"/>
        <rFont val="Arial"/>
        <family val="2"/>
      </rPr>
      <t>VERSION</t>
    </r>
    <r>
      <rPr>
        <i/>
        <sz val="12"/>
        <color indexed="8"/>
        <rFont val="Arial"/>
        <family val="2"/>
      </rPr>
      <t>: 04</t>
    </r>
  </si>
  <si>
    <r>
      <rPr>
        <b/>
        <i/>
        <sz val="12"/>
        <color indexed="8"/>
        <rFont val="Arial"/>
        <family val="2"/>
      </rPr>
      <t>FECHA:</t>
    </r>
    <r>
      <rPr>
        <i/>
        <sz val="12"/>
        <color indexed="8"/>
        <rFont val="Arial"/>
        <family val="2"/>
      </rPr>
      <t xml:space="preserve">  14/06/2018</t>
    </r>
  </si>
  <si>
    <t>https://www.secop.gov.co/CO1ContractsManagement/Tendering/ProcurementContractEdit/View?docUniqueIdentifier=CO1.PCCNTR.1660602&amp;awardUniqueIdentifier=&amp;buyerDossierUniqueIdentifier=CO1.BDOS.1312919&amp;id=594018</t>
  </si>
  <si>
    <r>
      <t xml:space="preserve">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EL CENTRO BIENESTAR DEL ADULTO MAYOR ARBELAEZ, UBICADO EN EL </t>
    </r>
    <r>
      <rPr>
        <b/>
        <i/>
        <sz val="9"/>
        <rFont val="Arial"/>
        <family val="2"/>
      </rPr>
      <t>MUNICIPIO DE ARBELÁEZ,</t>
    </r>
    <r>
      <rPr>
        <i/>
        <sz val="9"/>
        <rFont val="Arial"/>
        <family val="2"/>
      </rPr>
      <t xml:space="preserve"> O EN OTROS CENTROS PROPIEDAD DE LA BENEFICENCIA DE CUNDINAMARCA.</t>
    </r>
  </si>
  <si>
    <r>
      <t xml:space="preserve">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EL CENTRO BIENESTAR DEL </t>
    </r>
    <r>
      <rPr>
        <b/>
        <i/>
        <sz val="9"/>
        <rFont val="Arial"/>
        <family val="2"/>
      </rPr>
      <t>ADULTO MAYOR BELMIRA,</t>
    </r>
    <r>
      <rPr>
        <i/>
        <sz val="9"/>
        <rFont val="Arial"/>
        <family val="2"/>
      </rPr>
      <t xml:space="preserve"> UBICADO EN EL MUNICIPIO DE FUSAGASUGÁ, O EN OTROS CENTROS PROPIEDAD DE LA BENEFICENCIA DE CUNDINAMARCA.</t>
    </r>
  </si>
  <si>
    <r>
      <t xml:space="preserve">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EL CENTRO BIENESTAR DEL </t>
    </r>
    <r>
      <rPr>
        <b/>
        <i/>
        <sz val="9"/>
        <rFont val="Arial"/>
        <family val="2"/>
      </rPr>
      <t>ADULTO MAYOR VILLETA</t>
    </r>
    <r>
      <rPr>
        <i/>
        <sz val="9"/>
        <rFont val="Arial"/>
        <family val="2"/>
      </rPr>
      <t>, O EN OTROS CENTROS PROPIEDAD DE LA BENEFICENCIA DE CUNDINAMARCA.</t>
    </r>
  </si>
  <si>
    <r>
      <t xml:space="preserve">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EL CENTRO BIENESTAR DEL ADULTO MAYOR </t>
    </r>
    <r>
      <rPr>
        <b/>
        <i/>
        <sz val="9"/>
        <rFont val="Arial"/>
        <family val="2"/>
      </rPr>
      <t>SAN JOSE, UBICADO EN EL MUNICIPIO DE FACATATIVÁ,</t>
    </r>
    <r>
      <rPr>
        <i/>
        <sz val="9"/>
        <rFont val="Arial"/>
        <family val="2"/>
      </rPr>
      <t xml:space="preserve"> O EN OTROS CENTROS PROPIEDAD DE LA BENEFICENCIA DE CUNDINAMARCA.</t>
    </r>
  </si>
  <si>
    <r>
      <t xml:space="preserve">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EL CENTRO BIENESTAR DEL </t>
    </r>
    <r>
      <rPr>
        <b/>
        <i/>
        <sz val="9"/>
        <rFont val="Arial"/>
        <family val="2"/>
      </rPr>
      <t>ANCIANO SAN PEDRO CLAVER</t>
    </r>
    <r>
      <rPr>
        <i/>
        <sz val="9"/>
        <rFont val="Arial"/>
        <family val="2"/>
      </rPr>
      <t>, UBICADO EN BOGOTÁ D.C., O EN OTROS CENTROS PROPIEDAD DE LA BENEFICENCIA DE CUNDINAMARCA.</t>
    </r>
  </si>
  <si>
    <t>CONTRATAR LOS SERVICIOS PROFESIONALES DE UN ABOGADO ESPECIALIZADO PARA QUE REPRESENTE LA ENTIDAD EN LOS PROCESOS JURIDICOS DE LA OFICINA DE GESTIÓN INTEGRAL DE BIENES INMUEBLES EN EL SEGUIMIENTO Y CONTROL DE LOS NEGOCIOS FIDUCIARIOS Y PRESTE APOYO A LA OFICINA JURIDICA DE LA ENTIDAD.</t>
  </si>
  <si>
    <r>
      <t>CONTRATAR EL SERVICIO DE PUNTEO, CAMBIO DE CARPETAS, REALIZACIÓN FUID, ASIGNACIÓN DE NUMERO A CADA EXPEDIENTE Y TRASLADO</t>
    </r>
    <r>
      <rPr>
        <i/>
        <sz val="9"/>
        <rFont val="Calibri"/>
        <family val="2"/>
      </rPr>
      <t xml:space="preserve"> CAJAS QUE CONTIENEN ARCHIVO AL ARCHIVO CENTRAL DE LA ENTIDAD Y SERVIR DE APOYO EN LA SECRETARIA GENERAL EN LA ELABORACIÓN DE PROYECTOS DE CERTIFICACIONES DE HISTORIAS LABORALES DE LOS EX FUNCIONARIOS DE LA ENTIDAD.</t>
    </r>
  </si>
  <si>
    <t xml:space="preserve">Victor Serna </t>
  </si>
  <si>
    <t>Pablo Duran</t>
  </si>
  <si>
    <t>Orlando Becerra</t>
  </si>
  <si>
    <t>Ricardo Perilla</t>
  </si>
  <si>
    <t>Hasta el 10 de julio de 2020</t>
  </si>
  <si>
    <t>OBSEVACION</t>
  </si>
  <si>
    <t xml:space="preserve">Valor del contrato Inicial $30898659+ Adicion de $10299553 por proroga de 1 mes </t>
  </si>
  <si>
    <t>LUIS ALIRIO RIVERA, JUAN PABLO BUSTOS</t>
  </si>
  <si>
    <t xml:space="preserve">OSCAR HARVEY CASTELBLANCO
LUIS DANIEL CADENA
</t>
  </si>
  <si>
    <t>AUNAR ESFUERZOS PARA LA PRESTACIÓN DE SERVICIOS DE PROTECCIÓN SOCIAL INTEGRAL A PERSONAS ADULTAS Y A PERSONAS MAYORES CON DISCAPACIDAD COGNITIVA Y MENTAL EN CONDICIONES DE AMENAZA O VULNERACIÓN DE DERECHOS POR EXPOSICIÓN A VIOLENCIA FÍSICA, PSICOLÓGICA, SEXUAL, NEGLIGENCIA, VIOLENCIA INTRAFAMILIAR, EN RIESGO FÍSICO, SOCIAL, MORAL, ENTRE OTROS ORIENTADOS AL MEJORAMIENTO DE SU CALIDAD DE VIDA, MEDIANTE LA DISPOSICIÓN DE RECURSOS TÉCNICOS, FÍSICOS, ADMINISTRATIVOS, ECONÓMICOS Y SABERES INSTITUCIÓN JOSE JOAQUIN VARGAS</t>
  </si>
  <si>
    <t>'carlos alberto rojas andrade' &lt;carlos70rojas@yahoo.com&gt;</t>
  </si>
  <si>
    <t>UT SEGURIDAD BC 2020</t>
  </si>
  <si>
    <t>Calle 58 #20-45</t>
  </si>
  <si>
    <t>licitaciones@megaseguridad.co</t>
  </si>
  <si>
    <t>CONTRATAR LA PRESTACIÓN DE SERVICIOS DE VIGILANCIA PRIVADA CON ARMAS FIJA Y MOVIL Y SIN ARMAS PARA LA SEGURIDAD INTEGRAL DE LOS BIENES MUEBLES E INMUEBLES DE PROPIEDAD DE LA BENEFICENCIA DE CUNDINAMARCA Y DE AQUELLOS POR LOS CUALES SEA O LLEGARE A SER LEGALMENTE RESPONSABLE, UBICADOS EN BOGOTA Y MUNICIPIOS DEL DEPARTAMENTO DE CUNDINAMARCA</t>
  </si>
  <si>
    <t xml:space="preserve">HASTA EL 31 DE DICIEMBRE </t>
  </si>
  <si>
    <t>415.611.792 </t>
  </si>
  <si>
    <t>https://www.secop.gov.co/CO1ContractsManagement/Tendering/ProcurementContractEdit/View?docUniqueIdentifier=CO1.PCCNTR.1656083&amp;prevCtxUrl=https%3a%2f%2fwww.secop.gov.co%2fCO1ContractsManagement%2fTendering%2fProcurementContractManagement%2fIndex&amp;prevCtxLbl=Contratos+</t>
  </si>
  <si>
    <t>ARNALDO JOSE ROJAS</t>
  </si>
  <si>
    <t>CRA 68 A No. 23-47</t>
  </si>
  <si>
    <t>cebucan@hotmail.com</t>
  </si>
  <si>
    <t>APOYAR Y ASESORAR A LA OFICINA ASESORA JURÍDICA Y EJERCER LA REPRESENTACIÓN JUDICIAL Y/O EXTRAJUDICIAL CON LOS COMPONENTES PROPIOS DEL DERECHO PÚBLICO, CIVIL, LABORAL Y ADMINISTRATIVO A LA BENEFICENCIA DE CUNDINAMARCA, EN LOS PROCESOS CIVILES, EJECUTIVOS, ADMINISTRATIVOS, COACTIVOS, LABORALES ORDINARIOS Y ADMINISTRATIVOS Y CONCILIACIONES EXTRAJUDICIALES EN LOS QUE LA ENTIDAD SEA PARTE, ASUNTOS QUE DEBE INICIAR, CONTESTAR, TRAMITAR Y LLEVAR HASTA SU TERMINACIÓN, DE CONFORMIDAD A LA VIGENCIA DEL CONTRATO, APOYAR Y EMITIR CONCEPTOS JURÍDICOS, TRAMITAR, RESPONDER SOLICITUDES Y DERECHOS DE PETICIÓN, PROYECTAR RESOLUCIONES Y ACUERDOS; ACOMPAÑAMIENTO JURIDICO EN LOS PROCESOS DE CONTRATACION; ASEGURANDO EL CONTROL, SEGUIMIENTO, REVISIÓN Y ATENCIÓN DE TODOS LOS PROCESOS ASIGNADOS, ASÍ MISMO DEFENDER Y GARANTIZAR LOS INTERESES Y LA DEFENSA JUDICIAL DE LA BENEFICENCIA DE CUNDINAMARCA.</t>
  </si>
  <si>
    <t>https://www.secop.gov.co/CO1ContractsManagement/Tendering/ProcurementContractEdit/View?docUniqueIdentifier=CO1.PCCNTR.1732446&amp;awardUniqueIdentifier=&amp;buyerDossierUniqueIdentifier=CO1.BDOS.1365325&amp;id=628121</t>
  </si>
  <si>
    <t>CAROLINA ZAMBRANO CRUZ</t>
  </si>
  <si>
    <r>
      <t xml:space="preserve">Prestar los servicios de Protección Social Integral que se ofrecen en los Centros de protección  de la Beneficencia de Cundinamarca a los usuarios procedentes del Municipio de   </t>
    </r>
    <r>
      <rPr>
        <b/>
        <i/>
        <sz val="11"/>
        <color indexed="8"/>
        <rFont val="Arial"/>
        <family val="2"/>
      </rPr>
      <t>CHIA</t>
    </r>
  </si>
  <si>
    <t>3 MESES Y 14 DIAS</t>
  </si>
  <si>
    <t>IVAN MORENO Y CRISTINA CUBIDES</t>
  </si>
  <si>
    <t>OCTUBRE/16/2020</t>
  </si>
  <si>
    <t>NO DICE LOS NOMBRES, SOLO EL NUMERO DE USUARIOS</t>
  </si>
  <si>
    <r>
      <t xml:space="preserve">Prestar los servicios de Protección Social Integral que se ofrecen en los Centros de protección  de la Beneficencia de Cundinamarca a los usuarios procedentes del Municipio de   </t>
    </r>
    <r>
      <rPr>
        <b/>
        <i/>
        <sz val="11"/>
        <color indexed="8"/>
        <rFont val="Arial"/>
        <family val="2"/>
      </rPr>
      <t>UNE</t>
    </r>
  </si>
  <si>
    <t>2 MESES Y 28 DIAS</t>
  </si>
  <si>
    <t>AGOSTO/31/2020</t>
  </si>
  <si>
    <r>
      <rPr>
        <b/>
        <sz val="11"/>
        <color indexed="10"/>
        <rFont val="Calibri"/>
        <family val="2"/>
      </rPr>
      <t xml:space="preserve">DISCAPACIDAD: </t>
    </r>
    <r>
      <rPr>
        <b/>
        <sz val="11"/>
        <color indexed="8"/>
        <rFont val="Calibri"/>
        <family val="2"/>
      </rPr>
      <t xml:space="preserve">GERARDO SANABRIA, NIDIA ESPERANZA SANABRIA, MIRIAM ESPERANZA CELEITE, EDGAR RAUL MORENO </t>
    </r>
    <r>
      <rPr>
        <b/>
        <sz val="11"/>
        <color indexed="10"/>
        <rFont val="Calibri"/>
        <family val="2"/>
      </rPr>
      <t xml:space="preserve">ADULTO MAYOR: </t>
    </r>
    <r>
      <rPr>
        <b/>
        <sz val="11"/>
        <rFont val="Calibri"/>
        <family val="2"/>
      </rPr>
      <t>MARIA BRIGIDA MICAN CLAVIJO, GONZALO CELEITA ROMERO</t>
    </r>
  </si>
  <si>
    <r>
      <t xml:space="preserve">Prestar los servicios de Protección Social Integral que se ofrecen en los Centros de protección  de la Beneficencia de Cundinamarca a los usuarios procedentes del Municipio de   </t>
    </r>
    <r>
      <rPr>
        <b/>
        <i/>
        <sz val="11"/>
        <color indexed="8"/>
        <rFont val="Arial"/>
        <family val="2"/>
      </rPr>
      <t>FOSCA</t>
    </r>
  </si>
  <si>
    <t>HASTA EL 30 DE AGOSTO DE 2020</t>
  </si>
  <si>
    <t>AGOSTO/30/202</t>
  </si>
  <si>
    <r>
      <rPr>
        <b/>
        <sz val="11"/>
        <color indexed="10"/>
        <rFont val="Calibri"/>
        <family val="2"/>
      </rPr>
      <t>ADULTO MAYOR:</t>
    </r>
    <r>
      <rPr>
        <sz val="11"/>
        <color theme="1"/>
        <rFont val="Calibri"/>
        <family val="2"/>
      </rPr>
      <t xml:space="preserve"> J</t>
    </r>
    <r>
      <rPr>
        <b/>
        <sz val="11"/>
        <color indexed="8"/>
        <rFont val="Calibri"/>
        <family val="2"/>
      </rPr>
      <t xml:space="preserve">OSE PARMENIO ACOSTA ZAMBRANO, JOSE GREGORIO BAQUERO, ANGEL REY GARZON, MARIA YENETH CASTRO, GLORIA PRISCILA GARAY </t>
    </r>
    <r>
      <rPr>
        <b/>
        <sz val="11"/>
        <color indexed="10"/>
        <rFont val="Calibri"/>
        <family val="2"/>
      </rPr>
      <t xml:space="preserve">DISCAPACIDAD: </t>
    </r>
    <r>
      <rPr>
        <b/>
        <sz val="11"/>
        <color indexed="8"/>
        <rFont val="Calibri"/>
        <family val="2"/>
      </rPr>
      <t>GUILLERMO ALONSO PEREZ BARBOSA, FABIO EUSTACIO CASTRO, MARIA CLEMENCIA GARAY</t>
    </r>
  </si>
  <si>
    <t xml:space="preserve">3 MESES Y 14 DIAS </t>
  </si>
  <si>
    <t>OCTUBRE/17/2020</t>
  </si>
  <si>
    <t>AGOSTO/30/2020</t>
  </si>
  <si>
    <t>JULIO/29/2020</t>
  </si>
  <si>
    <t xml:space="preserve">5 MESES Y 16 DIAS </t>
  </si>
  <si>
    <t>5 MESES Y 16 DIAS</t>
  </si>
  <si>
    <t xml:space="preserve">5 MESES Y 18 DIAS </t>
  </si>
  <si>
    <t>JULIO/14/2020</t>
  </si>
  <si>
    <t>JOSE RAFAEL CINTURA MORENO</t>
  </si>
  <si>
    <r>
      <t xml:space="preserve">Prestar los servicios de Protección Social Integral que se ofrecen en los Centros de protección  de la Beneficencia de Cundinamarca a los usuarios procedentes del Municipio de  </t>
    </r>
    <r>
      <rPr>
        <b/>
        <i/>
        <sz val="11"/>
        <color indexed="8"/>
        <rFont val="Arial"/>
        <family val="2"/>
      </rPr>
      <t>GACHANCIPA</t>
    </r>
  </si>
  <si>
    <t>HASTA 30 ENERO 2021</t>
  </si>
  <si>
    <t>JULIO/30/2020</t>
  </si>
  <si>
    <t>ENERO/30/2021</t>
  </si>
  <si>
    <t>Licitación</t>
  </si>
  <si>
    <t>Tienda Virtual</t>
  </si>
  <si>
    <t>Directa Prestación de Servicios</t>
  </si>
  <si>
    <t>YANINALEXA CUADROS PEÑA</t>
  </si>
  <si>
    <t>CALLE 9 No. 8-04 casa c-25</t>
  </si>
  <si>
    <t>abogadayanny@gmail.com</t>
  </si>
  <si>
    <t>PRESTACIÓN DE SERVICIOS PROFESIONALES COMO ASESOR PARA APOYAR LOS PROCESOS DE CONTRATACIÓN ESTATAL, ACTOS Y/O PROCESOS ADMINISTRATIVOS QUE ADELANTE LA SECRETARIA GENERAL DE LA BENEFICENCIA DE CUNDINAMARCA</t>
  </si>
  <si>
    <t>4 MESES Y 15 DIAS</t>
  </si>
  <si>
    <t>https://www.secop.gov.co/CO1ContractsManagement/Tendering/ProcurementContractEdit/View?docUniqueIdentifier=CO1.PCCNTR.1768639&amp;awardUniqueIdentifier=&amp;buyerDossierUniqueIdentifier=CO1.BDOS.1393933&amp;id=645989</t>
  </si>
  <si>
    <t>ASE &amp; ASE LTDA</t>
  </si>
  <si>
    <t>CALLE 23 A No.81 A 44</t>
  </si>
  <si>
    <t>fa.molina@aseyase.com.co</t>
  </si>
  <si>
    <t>REALIZAR LA INTERMEDIACIÓN ENTRE LA ASEGURADORA Y LA BENEFICENCIA DE CUNDINAMARCA PARA LA ADQUISICIÓN DE LAS PÓLIZAS QUE AMPAREN TODOS LOS BIENES DE LA BENEFICENCIA Y POR LOS QUE SEA LEGALMENTE RESPONSABLE ASÍ COMO ASISTIR A LA BENEFICENCIA EN LOS ACTOS PREVIOS, CONCOMITANTES Y POSTERIORES A LA CELEBRACIÓN DEL CONTRATO DE SEGURO, EN LOS CASOS DE OCURRENCIA DE SINIESTROS EN LA ASESORÍA PARA ACTUALIZACIONES O MODIFICACIONES DEL CONTRATO DE SEGURO, COBRO DE PRIMAS Y EN GENERAL TODAS LAS ACTIVIDADES INHERENTES A LOS SEGUROS CONTRATADOS POR LA BENEFICENCIA DE CUNDINAMARCA</t>
  </si>
  <si>
    <t>360 DIAS</t>
  </si>
  <si>
    <t>https://www.secop.gov.co/CO1ContractsManagement/Tendering/ProcurementContractEdit/Update?ProfileName=CCE-04-Concurso_Meritos_Sin_Lista_Corta&amp;PPI=CO1.PPI.8986320&amp;DocUniqueName=ContratoDeCompra&amp;DocTypeName=NextWay.Entities.Marketplace.Tendering.ProcurementContract&amp;ProfileVersion=9&amp;DocUniqueIdentifier=CO1.PCCNTR.1788061</t>
  </si>
  <si>
    <t>CRA 2 8-73 OF 404 EDIFICIO MONTENEGRO</t>
  </si>
  <si>
    <t>carlos70rojas@yahoo.com</t>
  </si>
  <si>
    <t>PRESTACIÓN DE SERVICIOS PROFESIONALES DE UN ABOGADO ESPECIALIZADO PARA APOYAR LAS ACTIVIDADES RELACIONADAS CON LA DEFENSA JUDICIAL Y EXTRAJUDICIAL DE LA BENEFICENCIA DE CUNDINAMARCA Y BRINDAR ACOMPAÑAMIENTO JURÍDICO A LA OFICINA DE GESTIÓN INTEGRAL DE BIENES INMUEBLES Y A LA OFICINA ASESORA JURIDICA EN EL SEGUIMIENTO Y CONTROL DE LOS PROCESOS Y DEMÁS ASUNTOS DE CARÁCTER FIDUCIARIO QUE SE LE ASIGNEN A FIN DE SALVAGUARDAR LOS INTERESES DE LA ENTIDAD</t>
  </si>
  <si>
    <t>https://www.secop.gov.co/CO1ContractsManagement/Tendering/ProcurementContractEdit/Update?ProfileName=CCE-16-Servicios_profesionales_gestion&amp;PPI=CO1.PPI.9991669&amp;DocUniqueName=ContratoDeCompra&amp;DocTypeName=NextWay.Entities.Marketplace.Tendering.ProcurementContract&amp;ProfileVersion=5&amp;DocUniqueIdentifier=CO1.PCCNTR.1788366</t>
  </si>
  <si>
    <t>COLSUBSIDIO</t>
  </si>
  <si>
    <t>Calle 26 No 25 - 50 piso 3</t>
  </si>
  <si>
    <t>dixon.cardenas@colsubsidio.com</t>
  </si>
  <si>
    <t xml:space="preserve">COMPRA DE 128 BONOS PARA FUNCIONARIOS DE LA GOBERNACIÓN </t>
  </si>
  <si>
    <t xml:space="preserve">KITS DE BIOSEGURIDAD </t>
  </si>
  <si>
    <t>BON SANTE SAS</t>
  </si>
  <si>
    <t>comercial@bsante.com.co</t>
  </si>
  <si>
    <t xml:space="preserve"> ELMENTOS DE BIOSEEGURIDAD
PARA FUNCIOANRIOS DELA BENEFICENCIA DE
CUNDINAMARCA</t>
  </si>
  <si>
    <t>INDUHOTEL SAS</t>
  </si>
  <si>
    <t>expolicitaciones.2015@gmail.com</t>
  </si>
  <si>
    <t>COMRPA DE ELEMENTOS DE BIOSEGURIDA GAFAS PROTECTORAS</t>
  </si>
  <si>
    <t>MARKETING STORE SAS</t>
  </si>
  <si>
    <t>cra 15 c # 96i-89</t>
  </si>
  <si>
    <t>licitacionesms@ms-pop.com</t>
  </si>
  <si>
    <t>COMRPA DE DISPENSADORES DE GEL</t>
  </si>
  <si>
    <t xml:space="preserve"> PAULO CESAR CARVAJAL &amp;
PRODUCTOS INSTITUCIONALES</t>
  </si>
  <si>
    <t>CALLE 8 # 10 - 20</t>
  </si>
  <si>
    <t>laura.gonzalez@proveer.com.co</t>
  </si>
  <si>
    <t>COMPRA DE LAVAMANOS
PORTATIL</t>
  </si>
  <si>
    <t>JULIO/24/2020</t>
  </si>
  <si>
    <t>DICIEMBRE/24/2020</t>
  </si>
  <si>
    <t>DISCAPACIDAD: JHON JAVIER MARTINEZ, LUZ MARINA RAMIREZ BRAVO, PATRICIA LOPEZ VEJEZ: MARIA SIMONA SALGUERO</t>
  </si>
  <si>
    <t xml:space="preserve">4 MESES </t>
  </si>
  <si>
    <t>AGOSTO/01/2020</t>
  </si>
  <si>
    <t>DISCAPACIDAD: ROSA INES VELASQUEZ MILLAN, MARIA TERESA RIOS NIMISICA, JOSE NESTOR FABIAN RODRIGUEZ, WILMAR ANTONIO BARBOSA RINCON. VEJEZ: JOSE HELADIO MARTINEZ, TEOFILO NIMISICA VARGAS, BARONIO ROMERO VARELA, JORGE VILLALOBOS VILLALOBOS, ROSA TULIA ROMERO GUEVARA, REINALDO GUTIEEREZ ROJAS, ROSA LAURA LEON TORRES, MIGUEL ANTONIO FUENTES TORRES, JOSE FRANCISCO LARA LARA, JOSE JACOBO VILLAR ROMERO, JAIME AGUDELO ROMERO, JOSE VICENTE CESPEDES ROMERO</t>
  </si>
  <si>
    <t>VERGARA</t>
  </si>
  <si>
    <r>
      <t xml:space="preserve">Prestar los servicios de Protección Social Integral que se ofrecen en los Centros de protección  de la Beneficencia de Cundinamarca a los usuarios procedentes del Municipio de  </t>
    </r>
    <r>
      <rPr>
        <b/>
        <i/>
        <sz val="11"/>
        <color indexed="8"/>
        <rFont val="Arial"/>
        <family val="2"/>
      </rPr>
      <t>VERGARA</t>
    </r>
  </si>
  <si>
    <t xml:space="preserve">6 MESES </t>
  </si>
  <si>
    <t>JULIO/23/2020</t>
  </si>
  <si>
    <t>ENERO/23/2021</t>
  </si>
  <si>
    <t xml:space="preserve">VIGENTE </t>
  </si>
  <si>
    <t>SOLO DICE EL NUMERO PERO NO LOS NOMBRES</t>
  </si>
  <si>
    <r>
      <t xml:space="preserve">Prestar los servicios de Protección Social Integral que se ofrecen en los Centros de protección  de la Beneficencia de Cundinamarca a los usuarios procedentes del Municipio de  </t>
    </r>
    <r>
      <rPr>
        <b/>
        <i/>
        <sz val="11"/>
        <color indexed="8"/>
        <rFont val="Arial"/>
        <family val="2"/>
      </rPr>
      <t>LA CALERA</t>
    </r>
  </si>
  <si>
    <t>LUCAS CIFUENTES ALMECIGA, YON HUILMEN CIFUENTES ALAYON, ERICKA JULIETH ROZO ROZO</t>
  </si>
  <si>
    <t>FUNZA</t>
  </si>
  <si>
    <r>
      <t xml:space="preserve">Prestar los servicios de Protección Social Integral que se ofrecen en los Centros de protección  de la Beneficencia de Cundinamarca a los usuarios procedentes del Municipio de  </t>
    </r>
    <r>
      <rPr>
        <b/>
        <i/>
        <sz val="11"/>
        <color indexed="8"/>
        <rFont val="Arial"/>
        <family val="2"/>
      </rPr>
      <t>FUNZA</t>
    </r>
  </si>
  <si>
    <t>DISCAPACIDAD: YANETH DUARTE TEQUIA, EDWIN ANDRES ROJAS CASTRO, MAIDA CASTAÑO, JHON ALEXANDER GOMEZ MURCIA, JUAN MELENDEZ.</t>
  </si>
  <si>
    <t>DICIEMBRE/30/2020</t>
  </si>
  <si>
    <t>JOSE LUIS ARDILA, CAMPO ELIAS GONZALES, ANA TULIA MORENO, MARIA DEL CARMEN MORENO, MIGUEL MORENO, RUFINO REYES DUARTE, DANIEL GALINDO ARIAS, LUIS ALFONSO JIMENES, PABLO ANTONIO PINZON, JACINTO PAEZ CASTILLO, CARLOS JULIO PRIAS, ALEJANDRO CAMPOS MARTINEZ,  JUAN CARLOS ROCHA BAQUERO, JAIRO GONZALEZ</t>
  </si>
  <si>
    <t>QUIPILE</t>
  </si>
  <si>
    <r>
      <t xml:space="preserve">Prestar los servicios de Protección Social Integral que se ofrecen en los Centros de protección  de la Beneficencia de Cundinamarca a los usuarios procedentes del Municipio de  </t>
    </r>
    <r>
      <rPr>
        <b/>
        <i/>
        <sz val="11"/>
        <color indexed="8"/>
        <rFont val="Arial"/>
        <family val="2"/>
      </rPr>
      <t>QUIPILE</t>
    </r>
  </si>
  <si>
    <t>JULIO/01/2020</t>
  </si>
  <si>
    <t>DICIEMBRE/01/2020</t>
  </si>
  <si>
    <t>VICTOR JULIO BUITRAGO, ISIDRO LEON BUITRAGO, MANUEL VARGAS</t>
  </si>
  <si>
    <t>JUILIO/01/2020</t>
  </si>
  <si>
    <r>
      <t xml:space="preserve">Prestar los servicios de Protección Social Integral que se ofrecen en los Centros de protección  de la Beneficencia de Cundinamarca a los usuarios procedentes del Municipio de  </t>
    </r>
    <r>
      <rPr>
        <b/>
        <i/>
        <sz val="11"/>
        <color indexed="8"/>
        <rFont val="Arial"/>
        <family val="2"/>
      </rPr>
      <t>SUTATAUSA</t>
    </r>
  </si>
  <si>
    <t>5 MESES Y 25 DIAS</t>
  </si>
  <si>
    <t>ADELA PACHON VILLAMIL, ALEJANDRO SIERRA, SANTOS ROBAYO RODRIGUEZ, ROSA CECILIA CAICEDO VARGAS, BLANCA YANETH SUAREZ, CRISANTO RODRIGUEZ</t>
  </si>
  <si>
    <t>LA MESA</t>
  </si>
  <si>
    <r>
      <t xml:space="preserve">Prestar los servicios de Protección Social Integral que se ofrecen en los Centros de protección  de la Beneficencia de Cundinamarca a los usuarios procedentes del Municipio de  </t>
    </r>
    <r>
      <rPr>
        <b/>
        <i/>
        <sz val="11"/>
        <color indexed="8"/>
        <rFont val="Arial"/>
        <family val="2"/>
      </rPr>
      <t>LA MESA</t>
    </r>
  </si>
  <si>
    <t>FEBRERO/21/2020</t>
  </si>
  <si>
    <t>NOVIEMBRE/21/2020</t>
  </si>
  <si>
    <t>JAZMIN MENDOZA RIOS, LUIS EDUARDO CANTE ORTIZ, JOSE LUIS CORTES GUTIERREZ, ALICIA RODRIGUEZ, MARIA GERVANCIA GUTIERREZ DE CORTES, MARIA JULIA MARTINEZ</t>
  </si>
  <si>
    <t>GUASCA</t>
  </si>
  <si>
    <r>
      <t xml:space="preserve">Prestar los servicios de Protección Social Integral que se ofrecen en los Centros de protección  de la Beneficencia de Cundinamarca a los usuarios procedentes del Municipio de  </t>
    </r>
    <r>
      <rPr>
        <b/>
        <i/>
        <sz val="11"/>
        <color indexed="8"/>
        <rFont val="Arial"/>
        <family val="2"/>
      </rPr>
      <t>GUASCA</t>
    </r>
  </si>
  <si>
    <t>12 MESES</t>
  </si>
  <si>
    <t>AGOSTO/20/2020</t>
  </si>
  <si>
    <t>MARIA ROSANA BARRETO DE BABATIVA, BLANCA MARINA MATEUS GUERRERO, MOISES BONILLA GARZON, RAFAEL ANTONIO GARZON COTRINO, GREGORIA RODRIGUEZ RODRIGUEZ, DANILO RODRIGUEZ</t>
  </si>
  <si>
    <t>HASTA EL 20 DE AGOSTO DEL 2020</t>
  </si>
  <si>
    <t>AGOSTO/20/2021</t>
  </si>
  <si>
    <t>Concurso de Meritos</t>
  </si>
  <si>
    <t>Se hizo Adicion</t>
  </si>
  <si>
    <t>AGOSTO/24/2020</t>
  </si>
  <si>
    <t>SEPTIEMBRE/02/2020</t>
  </si>
  <si>
    <t>DICIEMBRE/02/2020</t>
  </si>
  <si>
    <t>LUISA ADRIANO HERNANDEZ RIVEROS, CARMEN ELISA AVILA RINCON, DORYS MARIELA ORTIZ ROJAS, ANA LOELIA QUEVEDO ORTIZ</t>
  </si>
  <si>
    <t>10 MESES</t>
  </si>
  <si>
    <t>JULIO/21/2020</t>
  </si>
  <si>
    <t>SEPTIEMBRE/01/2020</t>
  </si>
  <si>
    <t>ENERO/02/2021</t>
  </si>
  <si>
    <t>ANA ISABEL LOZANO RUBIO, REYES JESUS ANTONIO, ROMERO MARIA DEL ROSARIO, JOSE DAVID SUAREZ CHAVARRO, LUZ MILA MARCIALES MACHADO, MARIA LUISA BOHORQUEZ</t>
  </si>
  <si>
    <t xml:space="preserve">JOSE PARMENIO ACOSTA ZAMBRANO, JOSE GREGORIO BAQUERO, MIGUEL ANGEL REY GARZON, MARIA YENETH CASTRO CASTRO, GLORIA PRISCILA GARAY </t>
  </si>
  <si>
    <t>FEBRER0/03/202</t>
  </si>
  <si>
    <t>LUIS EDUARDO LEON, HELBERT ROJAS VERGARA, ARISTOBULO URREGO URREGO</t>
  </si>
  <si>
    <t>ENERO/03/2021</t>
  </si>
  <si>
    <t>4 MESES Y 7 DIAS</t>
  </si>
  <si>
    <t>AGOSTO/26/2020</t>
  </si>
  <si>
    <t>VILLAPINZON</t>
  </si>
  <si>
    <t>AGOSTO/27/2020</t>
  </si>
  <si>
    <t>$61.797.318</t>
  </si>
  <si>
    <t>Blanca Virginia Mora identificada, María Victoria Galeano, Blanca Miryam García Riaño, María Angélica González, Luis Ignacio Guaque, Wendy Lizeth Romero Cuervo</t>
  </si>
  <si>
    <t>AGOSTO/25/2020</t>
  </si>
  <si>
    <t>OCTUBRE/25/2021</t>
  </si>
  <si>
    <t>JOSE ANTONIO ACOSTA VELASQUEZ, MARIA ROSA RODRIGUEZ, ADRIANO GONZALEZ</t>
  </si>
  <si>
    <t>$75.592.476</t>
  </si>
  <si>
    <t>ENERO/27/2021</t>
  </si>
  <si>
    <t>MARIELA HERNANDEZ, DIANA VICTORIA ORDOÑEZ MUÑOZ, NIDIA SOTO BUSTOS, ANGEL HERNANDEZ, FLORINDA ORDOÑEZ DE ROCHA, ROSA TULIA CONTRERAS SANCHEZ, LILIA MALDONADO MAHECHA, FANNY BRAVO MAHECHA, JOSEFINA MAHECHA TORO, MARIA VIRGINIOA MAHECHA GUERRERO, ELDA MARIA MURCIA, PEDRO PABLO GUERRERO, HUMBERTO MAHECHA, FLORIAN RAMOS ORDOÑEZ</t>
  </si>
  <si>
    <t>14 MESES</t>
  </si>
  <si>
    <t>$11.235.876</t>
  </si>
  <si>
    <t>NO DICE EL NUMERO DE USUARIOS</t>
  </si>
  <si>
    <t>DICE EL NUMERO DE USUARIOS PERO NO LOS NOMBRES</t>
  </si>
  <si>
    <r>
      <t xml:space="preserve">Prestar los servicios de Protección Social Integral que se ofrecen en los Centros de protección  de la Beneficencia de Cundinamarca a los usuarios procedentes del Municipio de  </t>
    </r>
    <r>
      <rPr>
        <b/>
        <i/>
        <sz val="11"/>
        <color indexed="8"/>
        <rFont val="Arial"/>
        <family val="2"/>
      </rPr>
      <t>UTICA</t>
    </r>
  </si>
  <si>
    <r>
      <t xml:space="preserve">Prestar los servicios de Protección Social Integral que se ofrecen en los Centros de protección  de la Beneficencia de Cundinamarca a los usuarios procedentes del Municipio de  </t>
    </r>
    <r>
      <rPr>
        <b/>
        <i/>
        <sz val="11"/>
        <color indexed="8"/>
        <rFont val="Arial"/>
        <family val="2"/>
      </rPr>
      <t>VILLAPINZON</t>
    </r>
  </si>
  <si>
    <r>
      <t xml:space="preserve">Prestar los servicios de Protección Social Integral que se ofrecen en los Centros de protección  de la Beneficencia de Cundinamarca a los usuarios procedentes del Municipio de   </t>
    </r>
    <r>
      <rPr>
        <b/>
        <i/>
        <sz val="11"/>
        <color indexed="8"/>
        <rFont val="Arial"/>
        <family val="2"/>
      </rPr>
      <t>CHAGUANI</t>
    </r>
  </si>
  <si>
    <r>
      <t xml:space="preserve">Prestar los servicios de Protección Social Integral que se ofrecen en los Centros de protección  de la Beneficencia de Cundinamarca a los usuarios procedentes del Municipio de   </t>
    </r>
    <r>
      <rPr>
        <b/>
        <i/>
        <sz val="11"/>
        <color indexed="8"/>
        <rFont val="Arial"/>
        <family val="2"/>
      </rPr>
      <t>GACHALA</t>
    </r>
  </si>
  <si>
    <r>
      <t xml:space="preserve">Prestar los servicios de Protección Social Integral que se ofrecen en los Centros de protección  de la Beneficencia de Cundinamarca a los usuarios procedentes del Municipio de   </t>
    </r>
    <r>
      <rPr>
        <b/>
        <i/>
        <sz val="11"/>
        <color indexed="8"/>
        <rFont val="Arial"/>
        <family val="2"/>
      </rPr>
      <t xml:space="preserve">SAN JUAN RIO SECO </t>
    </r>
  </si>
  <si>
    <r>
      <t xml:space="preserve">Prestar los servicios de Protección Social Integral que se ofrecen en los Centros de protección  de la Beneficencia de Cundinamarca a los usuarios procedentes del Municipio de   </t>
    </r>
    <r>
      <rPr>
        <b/>
        <i/>
        <sz val="11"/>
        <color indexed="8"/>
        <rFont val="Arial"/>
        <family val="2"/>
      </rPr>
      <t>GUTIERREZ</t>
    </r>
  </si>
  <si>
    <r>
      <t xml:space="preserve">Prestar los servicios de Protección Social Integral que se ofrecen en los Centros de protección  de la Beneficencia de Cundinamarca a los usuarios procedentes del Municipio de   </t>
    </r>
    <r>
      <rPr>
        <b/>
        <i/>
        <sz val="11"/>
        <color indexed="8"/>
        <rFont val="Arial"/>
        <family val="2"/>
      </rPr>
      <t>QUETAME</t>
    </r>
  </si>
  <si>
    <t>ENERO/26/2020</t>
  </si>
  <si>
    <t>JURIDICA</t>
  </si>
  <si>
    <r>
      <t xml:space="preserve">Prestar los servicios de Protección Social Integral que se ofrecen en los Centros de protección  de la Beneficencia de Cundinamarca a los usuarios procedentes del Municipio de  </t>
    </r>
    <r>
      <rPr>
        <b/>
        <i/>
        <sz val="11"/>
        <color indexed="8"/>
        <rFont val="Arial"/>
        <family val="2"/>
      </rPr>
      <t>LA VEGA</t>
    </r>
  </si>
  <si>
    <t>CECILIA ANGEL</t>
  </si>
  <si>
    <r>
      <t xml:space="preserve">Prestar los servicios de Protección Social Integral que se ofrecen en los Centros de protección  de la Beneficencia de Cundinamarca a los usuarios procedentes del Municipio de  </t>
    </r>
    <r>
      <rPr>
        <b/>
        <i/>
        <sz val="11"/>
        <color indexed="8"/>
        <rFont val="Arial"/>
        <family val="2"/>
      </rPr>
      <t>SIMIJACA</t>
    </r>
  </si>
  <si>
    <t>GLADYS MARIN, MARIA YERSI PINILLA GONZALEZ, PABLO ALEJANDRO RAMOS CAÑON</t>
  </si>
  <si>
    <r>
      <t xml:space="preserve">Prestar los servicios de Protección Social Integral que se ofrecen en los Centros de protección  de la Beneficencia de Cundinamarca a los usuarios procedentes del Municipio de  </t>
    </r>
    <r>
      <rPr>
        <b/>
        <i/>
        <sz val="11"/>
        <color indexed="8"/>
        <rFont val="Arial"/>
        <family val="2"/>
      </rPr>
      <t>ALBAN</t>
    </r>
  </si>
  <si>
    <t>VENICIA ACOSTA MORENO, SOLEDAD VARGAS DE ROJAS, TEOFILDE BOHORQUEZ, MARIA INES GOMEZ PARRA, GILBERTO MALDONADO, LUIS CARLOS VARELA, MARIA EMMA GARCIA, FABIO ENRIQUE GARCIA, EDUARDO FORERO, OLIVIO ESPINOSA, GLORIA INES BERNAL OSORIO, MARIA CAROLINA CASTILLO</t>
  </si>
  <si>
    <r>
      <t xml:space="preserve">Prestar los servicios de Protección Social Integral que se ofrecen en los Centros de protección  de la Beneficencia de Cundinamarca a los usuarios procedentes del Municipio de  </t>
    </r>
    <r>
      <rPr>
        <b/>
        <i/>
        <sz val="11"/>
        <color indexed="8"/>
        <rFont val="Arial"/>
        <family val="2"/>
      </rPr>
      <t>PASCA</t>
    </r>
  </si>
  <si>
    <r>
      <t xml:space="preserve">Prestar los servicios de Protección Social Integral que se ofrecen en los Centros de protección  de la Beneficencia de Cundinamarca a los usuarios procedentes del Municipio de  </t>
    </r>
    <r>
      <rPr>
        <b/>
        <i/>
        <sz val="11"/>
        <color indexed="8"/>
        <rFont val="Arial"/>
        <family val="2"/>
      </rPr>
      <t>GUAYABETAL</t>
    </r>
  </si>
  <si>
    <r>
      <t xml:space="preserve">Prestar los servicios de Protección Social Integral que se ofrecen en los Centros de protección  de la Beneficencia de Cundinamarca a los usuarios procedentes del Municipio de  </t>
    </r>
    <r>
      <rPr>
        <b/>
        <i/>
        <sz val="11"/>
        <color indexed="8"/>
        <rFont val="Arial"/>
        <family val="2"/>
      </rPr>
      <t>UBATE</t>
    </r>
  </si>
  <si>
    <t>SEPTIEMBRE/28/2020</t>
  </si>
  <si>
    <t>TABIO</t>
  </si>
  <si>
    <r>
      <t xml:space="preserve">Prestar los servicios de Protección Social Integral que se ofrecen en los Centros de protección  de la Beneficencia de Cundinamarca a los usuarios procedentes del Municipio de  </t>
    </r>
    <r>
      <rPr>
        <b/>
        <i/>
        <sz val="11"/>
        <color indexed="8"/>
        <rFont val="Arial"/>
        <family val="2"/>
      </rPr>
      <t>TABIO</t>
    </r>
  </si>
  <si>
    <t>ENERO/01/2021</t>
  </si>
  <si>
    <t>NO DICE LOS USUARIOS</t>
  </si>
  <si>
    <r>
      <t xml:space="preserve">Prestar los servicios de Protección Social Integral que se ofrecen en los Centros de protección  de la Beneficencia de Cundinamarca a los usuarios procedentes del Municipio de  </t>
    </r>
    <r>
      <rPr>
        <b/>
        <i/>
        <sz val="11"/>
        <color indexed="8"/>
        <rFont val="Arial"/>
        <family val="2"/>
      </rPr>
      <t>RICAURTE</t>
    </r>
  </si>
  <si>
    <t>89068D0591</t>
  </si>
  <si>
    <t>JUNIIO/04/2020</t>
  </si>
  <si>
    <t>ENER0/03/2020</t>
  </si>
  <si>
    <t>DICIEMBRE/31/2021</t>
  </si>
  <si>
    <t xml:space="preserve">7 MESES </t>
  </si>
  <si>
    <t>FREBRERO/06/2020</t>
  </si>
  <si>
    <t>JULIO/05/2021</t>
  </si>
  <si>
    <t>ANATILDE HERNANDEZ DE HERNANDEZ</t>
  </si>
  <si>
    <t>6 MESES Y 20 DIAS</t>
  </si>
  <si>
    <t>FLOR MARIA FORERO BELLO,JOSE PARMENIO AREVALO, MARIA CONSUELO CASTIBLANCO</t>
  </si>
  <si>
    <t>6 MESES Y 26 DIAS</t>
  </si>
  <si>
    <t>JUNIO/05/2020</t>
  </si>
  <si>
    <t>VILLAGOMEZ</t>
  </si>
  <si>
    <t>JUNIO/17/2020</t>
  </si>
  <si>
    <t>MARIA MARCOLFA RODRIGUEZ</t>
  </si>
  <si>
    <r>
      <t xml:space="preserve">Prestar los servicios de Protección Social Integral que se ofrecen en los Centros de protección  de la Beneficencia de Cundinamarca a los usuarios procedentes del Municipio de  </t>
    </r>
    <r>
      <rPr>
        <b/>
        <i/>
        <sz val="11"/>
        <color indexed="8"/>
        <rFont val="Arial"/>
        <family val="2"/>
      </rPr>
      <t>MACHETA</t>
    </r>
  </si>
  <si>
    <r>
      <t xml:space="preserve">Prestar los servicios de Protección Social Integral que se ofrecen en los Centros de protección  de la Beneficencia de Cundinamarca a los usuarios procedentes del Municipio de  </t>
    </r>
    <r>
      <rPr>
        <b/>
        <i/>
        <sz val="11"/>
        <color indexed="8"/>
        <rFont val="Arial"/>
        <family val="2"/>
      </rPr>
      <t>TAUSA</t>
    </r>
  </si>
  <si>
    <r>
      <t xml:space="preserve">Prestar los servicios de Protección Social Integral que se ofrecen en los Centros de protección  de la Beneficencia de Cundinamarca a los usuarios procedentes del Municipio de  </t>
    </r>
    <r>
      <rPr>
        <b/>
        <i/>
        <sz val="11"/>
        <color indexed="8"/>
        <rFont val="Arial"/>
        <family val="2"/>
      </rPr>
      <t>VILLAGOMEZ</t>
    </r>
  </si>
  <si>
    <t>No. CONVENIO</t>
  </si>
  <si>
    <t>Fecha finalizacion convenio</t>
  </si>
  <si>
    <t>FECHA FACTURA</t>
  </si>
  <si>
    <t>ABONOS</t>
  </si>
  <si>
    <t>88/19</t>
  </si>
  <si>
    <t>01/01/20</t>
  </si>
  <si>
    <t>ANOLAIMA</t>
  </si>
  <si>
    <t>02/20</t>
  </si>
  <si>
    <t>ADC 01 02/20</t>
  </si>
  <si>
    <t>34/20</t>
  </si>
  <si>
    <t>ADC 01 34/20</t>
  </si>
  <si>
    <t>30/04/20</t>
  </si>
  <si>
    <t>01/20</t>
  </si>
  <si>
    <t>12/06/20</t>
  </si>
  <si>
    <t>73/20</t>
  </si>
  <si>
    <t>31/05/20</t>
  </si>
  <si>
    <t>02/20 Y ADC 01</t>
  </si>
  <si>
    <t>CAQUEZA</t>
  </si>
  <si>
    <t>ADC 01 01/20</t>
  </si>
  <si>
    <t>2020/0818</t>
  </si>
  <si>
    <t>367/20</t>
  </si>
  <si>
    <t>17/10/20</t>
  </si>
  <si>
    <t>03/20</t>
  </si>
  <si>
    <r>
      <t xml:space="preserve"> </t>
    </r>
    <r>
      <rPr>
        <i/>
        <sz val="10"/>
        <color indexed="8"/>
        <rFont val="Arial"/>
        <family val="2"/>
      </rPr>
      <t>CHOCONTA</t>
    </r>
  </si>
  <si>
    <t>899999357-3</t>
  </si>
  <si>
    <t>109/20</t>
  </si>
  <si>
    <t>26/05/20</t>
  </si>
  <si>
    <t>161/20</t>
  </si>
  <si>
    <t>027/20</t>
  </si>
  <si>
    <t>20/05/20</t>
  </si>
  <si>
    <t>ADC 01  027/20</t>
  </si>
  <si>
    <t>30/06/20</t>
  </si>
  <si>
    <t>ADC 01 193/18</t>
  </si>
  <si>
    <t>163/20</t>
  </si>
  <si>
    <t>CUCUNUBA</t>
  </si>
  <si>
    <t>44/20</t>
  </si>
  <si>
    <t>271/20</t>
  </si>
  <si>
    <t>01/06/20</t>
  </si>
  <si>
    <t>ADC 0102/20</t>
  </si>
  <si>
    <t>348/20</t>
  </si>
  <si>
    <t>19/20</t>
  </si>
  <si>
    <t>NO HAY INFOR.</t>
  </si>
  <si>
    <t>188/20</t>
  </si>
  <si>
    <r>
      <t xml:space="preserve"> </t>
    </r>
    <r>
      <rPr>
        <i/>
        <sz val="10"/>
        <color indexed="8"/>
        <rFont val="Arial"/>
        <family val="2"/>
      </rPr>
      <t>GUACHETA</t>
    </r>
  </si>
  <si>
    <t>899999362-2</t>
  </si>
  <si>
    <t>042/20</t>
  </si>
  <si>
    <t>899999395-3</t>
  </si>
  <si>
    <t>ADC 0101/19</t>
  </si>
  <si>
    <t>32/20</t>
  </si>
  <si>
    <t>54/20</t>
  </si>
  <si>
    <t>JERUSALEN</t>
  </si>
  <si>
    <t>23/20</t>
  </si>
  <si>
    <t>ADC 02 253/19</t>
  </si>
  <si>
    <t>ADC 03 253/19</t>
  </si>
  <si>
    <t>173/20</t>
  </si>
  <si>
    <t>10/09/20</t>
  </si>
  <si>
    <t>ADC 01 266/19</t>
  </si>
  <si>
    <t>31/10/20</t>
  </si>
  <si>
    <t>229/20</t>
  </si>
  <si>
    <r>
      <t xml:space="preserve"> </t>
    </r>
    <r>
      <rPr>
        <i/>
        <sz val="10"/>
        <color indexed="8"/>
        <rFont val="Arial"/>
        <family val="2"/>
      </rPr>
      <t>LA MESA</t>
    </r>
  </si>
  <si>
    <t>038/20</t>
  </si>
  <si>
    <t>ADC 03 139/19</t>
  </si>
  <si>
    <t xml:space="preserve"> LA PEÑA</t>
  </si>
  <si>
    <t>899999721-1</t>
  </si>
  <si>
    <t>082/20</t>
  </si>
  <si>
    <t>01/08/20</t>
  </si>
  <si>
    <t>ADC 01 04/19</t>
  </si>
  <si>
    <t>PACHO</t>
  </si>
  <si>
    <t>890680154-1</t>
  </si>
  <si>
    <t>68/20</t>
  </si>
  <si>
    <t>02/06/20</t>
  </si>
  <si>
    <t>098/19</t>
  </si>
  <si>
    <r>
      <t xml:space="preserve"> </t>
    </r>
    <r>
      <rPr>
        <i/>
        <sz val="10"/>
        <color indexed="8"/>
        <rFont val="Arial"/>
        <family val="2"/>
      </rPr>
      <t>PANDI</t>
    </r>
  </si>
  <si>
    <t>21/20</t>
  </si>
  <si>
    <r>
      <t xml:space="preserve"> </t>
    </r>
    <r>
      <rPr>
        <i/>
        <sz val="10"/>
        <color indexed="8"/>
        <rFont val="Arial"/>
        <family val="2"/>
      </rPr>
      <t>PARATEBUENO</t>
    </r>
  </si>
  <si>
    <t>800085612-4</t>
  </si>
  <si>
    <t>04/20</t>
  </si>
  <si>
    <t>25/05/20</t>
  </si>
  <si>
    <t>800085612-5</t>
  </si>
  <si>
    <t xml:space="preserve"> QUEBRADANEGRA</t>
  </si>
  <si>
    <t>05/03/20</t>
  </si>
  <si>
    <t>17/05/20</t>
  </si>
  <si>
    <t>ADC 01 03/19</t>
  </si>
  <si>
    <t>15/03/20</t>
  </si>
  <si>
    <t>899999431-0</t>
  </si>
  <si>
    <t>31/06/20</t>
  </si>
  <si>
    <t>ADC 01 03/20</t>
  </si>
  <si>
    <t>084/20</t>
  </si>
  <si>
    <t>800094751-8</t>
  </si>
  <si>
    <r>
      <t xml:space="preserve"> </t>
    </r>
    <r>
      <rPr>
        <i/>
        <sz val="10"/>
        <color indexed="8"/>
        <rFont val="Arial"/>
        <family val="2"/>
      </rPr>
      <t>SAN BERNARDO</t>
    </r>
  </si>
  <si>
    <t>17/20</t>
  </si>
  <si>
    <t>06/07/20</t>
  </si>
  <si>
    <t>27/05/20</t>
  </si>
  <si>
    <t>ADC 01 174/19</t>
  </si>
  <si>
    <t>2701/20</t>
  </si>
  <si>
    <t>21/04/20</t>
  </si>
  <si>
    <t>ADC 01  01/20</t>
  </si>
  <si>
    <t>ADC 02 02/19</t>
  </si>
  <si>
    <t>31/05/20   1/4</t>
  </si>
  <si>
    <t>31/05/20  2/4</t>
  </si>
  <si>
    <t>31/05/20   3/4</t>
  </si>
  <si>
    <t>09/06/20</t>
  </si>
  <si>
    <t>SIMIJACA</t>
  </si>
  <si>
    <t>ADC 0101/20</t>
  </si>
  <si>
    <t>15/05/20</t>
  </si>
  <si>
    <t>04/03/20</t>
  </si>
  <si>
    <t>03/06/20</t>
  </si>
  <si>
    <t>18/05/20</t>
  </si>
  <si>
    <r>
      <t xml:space="preserve"> </t>
    </r>
    <r>
      <rPr>
        <i/>
        <sz val="10"/>
        <color indexed="8"/>
        <rFont val="Arial"/>
        <family val="2"/>
      </rPr>
      <t>TIBACUY</t>
    </r>
  </si>
  <si>
    <t>019/20</t>
  </si>
  <si>
    <t>31/11/20</t>
  </si>
  <si>
    <t>31/011/20</t>
  </si>
  <si>
    <t>217/19</t>
  </si>
  <si>
    <t>170/20</t>
  </si>
  <si>
    <t>24/05/20</t>
  </si>
  <si>
    <t>199/20</t>
  </si>
  <si>
    <r>
      <t xml:space="preserve"> </t>
    </r>
    <r>
      <rPr>
        <i/>
        <sz val="10"/>
        <color indexed="8"/>
        <rFont val="Arial"/>
        <family val="2"/>
      </rPr>
      <t>TIBIRITA</t>
    </r>
  </si>
  <si>
    <t>800094782-6</t>
  </si>
  <si>
    <t>38/20</t>
  </si>
  <si>
    <t>89999281-2</t>
  </si>
  <si>
    <t>146/20</t>
  </si>
  <si>
    <t>04/19</t>
  </si>
  <si>
    <r>
      <t xml:space="preserve"> </t>
    </r>
    <r>
      <rPr>
        <i/>
        <sz val="10"/>
        <color indexed="8"/>
        <rFont val="Arial"/>
        <family val="2"/>
      </rPr>
      <t>UNE</t>
    </r>
  </si>
  <si>
    <t>899999388-1</t>
  </si>
  <si>
    <t>ADC 021 01/20</t>
  </si>
  <si>
    <r>
      <t xml:space="preserve"> </t>
    </r>
    <r>
      <rPr>
        <i/>
        <sz val="10"/>
        <color indexed="8"/>
        <rFont val="Arial"/>
        <family val="2"/>
      </rPr>
      <t>VILLAGOMEZ</t>
    </r>
  </si>
  <si>
    <t>VILLETA</t>
  </si>
  <si>
    <t xml:space="preserve"> YACOPI</t>
  </si>
  <si>
    <t>136/20</t>
  </si>
  <si>
    <t>899999318-6</t>
  </si>
  <si>
    <t>137/20</t>
  </si>
  <si>
    <t xml:space="preserve">25/06/20   </t>
  </si>
  <si>
    <t>ADC 01 137/20</t>
  </si>
  <si>
    <t>05/07/20</t>
  </si>
  <si>
    <t>OCTUBRE/19/2020</t>
  </si>
  <si>
    <t>ENER0/03/2021</t>
  </si>
  <si>
    <t>JUNIO/16/2021</t>
  </si>
  <si>
    <t>MICROFLEX LTDA ATN MISAEL FORERO G</t>
  </si>
  <si>
    <t>CALLE 130 A No 59 B-1 3 OF 401</t>
  </si>
  <si>
    <t>misael.forero@microflex.com.co</t>
  </si>
  <si>
    <t>CONTRATAR EL MANTENIMIENTO PREVENTIVO Y CORRECTIVO CON SUMINISTRO DE REPUESTOS PARA DIFERENTES MARCAS, TIPOS, MODELOS DE IMPRESORAS Y EQUIPOS DE CÓMPUTO AL SERVICIO DE LA BENEFICENCIA DE CUNDINAMARCA, CON EL FIN DE MANTENERLOS EN ÓPTIMAS CONDICIONES DE OPERACIÓN.</t>
  </si>
  <si>
    <t>HASTA EL 31 DE DICIEMBRE DE 2020</t>
  </si>
  <si>
    <t>https://www.secop.gov.co/CO1ContractsManagement/Tendering/ProcurementContractEdit/View?docUniqueIdentifier=CO1.PCCNTR.1868498&amp;awardUniqueIdentifier=CO1.AWD.843515&amp;buyerDossierUniqueIdentifier=CO1.BDOS.1429644&amp;id=696689</t>
  </si>
  <si>
    <t>MARIA INES BOTÓN</t>
  </si>
  <si>
    <t>COMODATO</t>
  </si>
  <si>
    <t>CONTRALORIA DE CUNDINAMARCA</t>
  </si>
  <si>
    <t>CALLE 49 N°13-33</t>
  </si>
  <si>
    <t>contratacion@contraloriadecundinamarca.gov.co</t>
  </si>
  <si>
    <t>EL COMODANTE entrega al COMODATARIO y éste recibe a título de comodato o préstamo de uso, los pisos de propiedad del comodante No, 2 3, 4, 6, 7, 8, 10, 11, 12 y el 13, identificados jurídicamente con los folios de matrícula inmobiliaria No 050-0165007, No 050-0165020, No 050-0165021, No 050-0165023, No 050-0165024, No 050-0165025 ,No 050-0165026, No 050-0165027, No 050-0165029, No 050-0165030, No 050-0165031 y No 050-0165033 y los garajes S2-01, S2-03, S1-06 y S1-08, identificados con los folios de matrículas inmobiliarias No 050-0542001,No 050-0542004, No 050-0542003 y No 050-0541997, del Edificio Calle 49, ubicado en la Calle 49 No. 13-33 de la ciudad de Bogotá, estos predios son de propiedad del comodante.</t>
  </si>
  <si>
    <t>3 AÑOS</t>
  </si>
  <si>
    <t>https://www.secop.gov.co/CO1ContractsManagement/Tendering/ProcurementContractEdit/Update?ProfileName=CCE-16-Servicios_profesionales_gestion&amp;PPI=CO1.PPI.10512571&amp;DocUniqueName=ContratoDeCompra&amp;DocTypeName=NextWay.Entities.Marketplace.Tendering.ProcurementContract&amp;ProfileVersion=5&amp;DocUniqueIdentifier=CO1.PCCNTR.1882707</t>
  </si>
  <si>
    <t xml:space="preserve">NESTOR ARMANDO CASTAÑEDA </t>
  </si>
  <si>
    <t>HIPER NEXT MEDIAS SAS</t>
  </si>
  <si>
    <t>CRA 66 97 46</t>
  </si>
  <si>
    <t>contabilidad@hipernextmedia.com</t>
  </si>
  <si>
    <t>FACILITAR EL ACCESO LOCATIVO POR PARTE DE LA BENEFICENCIA DE
CUNDINAMARCA DEL PREDIO DENOMINADO EL TABLÓN “DEL EXTINTO HOSPITAL
NEUROPSIQUIÁTRICO JULIO MANRIQUE” UBICADO EN LA CARRERA 8 NO. 4-1, EN EL MUNICIPIO
DE SIBATÉ, CON EL FIN DE REALIZAR GRABACIONES DEL DOCUMENTAL LLAMADO “LOS
TESOROS OLVIDADOS” EN LA PARTE EXTERNA DEL BIEN, EN DESARROLLO DE LA
CONVOCATORIA PARA PROYECTOS AUDIOVISUALES REALIZADA POR SEÑAL COLOMBIA –
RTVC TELEVISIÓN CULTURAL.</t>
  </si>
  <si>
    <t>HASTA EL 31 DE OCTUBRE</t>
  </si>
  <si>
    <t>https://www.secop.gov.co/CO1ContractsManagement/Tendering/ProcurementContractEdit/Update?ProfileName=CCE-16-Servicios_profesionales_gestion&amp;PPI=CO1.PPI.10710952&amp;DocUniqueName=ContratoDeCompra&amp;DocTypeName=NextWay.Entities.Marketplace.Tendering.ProcurementContract&amp;ProfileVersion=5&amp;DocUniqueIdentifier=CO1.PCCNTR.1920126</t>
  </si>
  <si>
    <t>JULIANA BORBÓN</t>
  </si>
  <si>
    <r>
      <t xml:space="preserve">Prestar los servicios de Protección Social Integral que se ofrecen en los Centros de protección  de la Beneficencia de Cundinamarca a los usuarios procedentes del Municipio de  </t>
    </r>
    <r>
      <rPr>
        <b/>
        <i/>
        <sz val="11"/>
        <color indexed="8"/>
        <rFont val="Arial"/>
        <family val="2"/>
      </rPr>
      <t>SILVANIA</t>
    </r>
  </si>
  <si>
    <t>1 MES Y 23 DIAS</t>
  </si>
  <si>
    <t>ABRIL/10/2020</t>
  </si>
  <si>
    <t xml:space="preserve">ANANIAS MORENO BARACALDO, ANTONIO MORA ENCISO, HERMINIA PARRA DE MONCADA, JOSE LIBARDO JIMENEZ ALVAREZ, FLOR ANLGELA ALBA DE CAMARGO </t>
  </si>
  <si>
    <t>ABRIL/17/2020</t>
  </si>
  <si>
    <t>ENERO/16/2021</t>
  </si>
  <si>
    <t>ANANIAS MORENO BARACALDO, ANTONIO MORA ENCISO, HERMINIA PARRA DE MONCADA, JOSE LIBARDO JIMENEZ ALVAREZ, FLOR ANLGELA ALBA DE CAMARGO, LORENA MERCHAN, CRISTIAN MAURICIO SOTO JARAMILLO</t>
  </si>
  <si>
    <t>3 MESES Y 18 DIAS</t>
  </si>
  <si>
    <t>SEPTIEMBRE/14/2020</t>
  </si>
  <si>
    <t>DEMETRIO RONCERIA GONZALEZ, SALOMON OSORIO CASALLAS, EVANGELINA OSORIO, CAMILO ANDRES CASAS ROJAS</t>
  </si>
  <si>
    <t>SEPTIEMBRE/03/2020</t>
  </si>
  <si>
    <t>VICTOR MANUEL CELIS, LEOPOLDO MONROY, LUZ MARINA LOPEZ, JOSE JOAQUIN ROA CALDERON, MARGARITA RAMIREZ MORENO, MARIA CECILIA ROFRIGUEZ, FELIX ANTONIO CASTAÑEDA CORTES, MARIA DORA CRISOSTOMO MORALES, LUIS ANTONIO BELTRAN, ORLANDO HERNANDEZ HERRERA, NELSON ANDRES PINTO MORALES, WILMAR ROMERO RAMIREZ</t>
  </si>
  <si>
    <t>NO DICE NUMERO, NI NOMBRE DE USUARIOS</t>
  </si>
  <si>
    <t>31 DE DICIEMBRE DE 2020</t>
  </si>
  <si>
    <t>SEPTIEMBRE/25/2020</t>
  </si>
  <si>
    <t>ARIAS MARTINEZ NICOLAS, AVILA HERNANDEZ JOSE, BARRETO LUIS FRANCISCO,  CASTILLO PAERMENIO, PEDRZA ALICIA, CIFUENTES BUSTOS CARMELO, CLAVIJO MORENO MARIELA, CRUZ ALVARADO RAFAEL ANTONIO, MACIAS NIETO ALFONSO, MORENO LUIS ARTURO, PINZON SIERRA VICTOR MANUEL, ROJAS ORJUELA CAMPO ELIAS, RODRIGUEZ AMAYA JUAN, ACOSTA HERRERA JUAN DE DIOS, SOLER RIVERA JUAN GABRIEL</t>
  </si>
  <si>
    <r>
      <t xml:space="preserve">Prestar los servicios de Protección Social Integral que se ofrecen en los Centros de protección  de la Beneficencia de Cundinamarca a los usuarios procedentes del Municipio de  </t>
    </r>
    <r>
      <rPr>
        <b/>
        <i/>
        <sz val="11"/>
        <color indexed="8"/>
        <rFont val="Arial"/>
        <family val="2"/>
      </rPr>
      <t>NOCAIMA</t>
    </r>
  </si>
  <si>
    <t>SEPTIEMBRE/08/2020</t>
  </si>
  <si>
    <t>ENERO/08/2021</t>
  </si>
  <si>
    <t>JESUA ANGEL FLOREZ MORENO, LEONILDA RAMIREZ</t>
  </si>
  <si>
    <r>
      <t xml:space="preserve">Prestar los servicios de Protección Social Integral que se ofrecen en los Centros de protección  de la Beneficencia de Cundinamarca a los usuarios procedentes del Municipio de  </t>
    </r>
    <r>
      <rPr>
        <b/>
        <i/>
        <sz val="11"/>
        <color indexed="8"/>
        <rFont val="Arial"/>
        <family val="2"/>
      </rPr>
      <t>COTA</t>
    </r>
  </si>
  <si>
    <t>MANRIQUE MANCHADO, BEATRIZ FLORIDO RODRIGUEZ, JULIAN CAMILO PAEZ, JOSE ALFREDO GARZON, ANA ROSAVELASQUEZ, ANA MARIA ERAZO CUASTAMAL, MARIA SONIA CRUZ ARIAS</t>
  </si>
  <si>
    <r>
      <t xml:space="preserve">Prestar los servicios de Protección Social Integral que se ofrecen en los Centros de protección  de la Beneficencia de Cundinamarca a los usuarios procedentes del Municipio de  </t>
    </r>
    <r>
      <rPr>
        <b/>
        <i/>
        <sz val="11"/>
        <color indexed="8"/>
        <rFont val="Arial"/>
        <family val="2"/>
      </rPr>
      <t>GUTIERREZ</t>
    </r>
  </si>
  <si>
    <t>30 DE DICIEMBRE DE 2020</t>
  </si>
  <si>
    <t>SEPTIEMBRE/22/2020</t>
  </si>
  <si>
    <t>MARISOL QUEVEDO MORALES, BENITO LADINO REY, ORLANDO ROZO CASTRO</t>
  </si>
  <si>
    <t>OCTUBRE/01/2020</t>
  </si>
  <si>
    <t>JORGE ENRIQUE POVEDA CAÑON, PEDRO PABLO POVEDA CAÑON, LUCIA SUAREZ, ANATILDE BOLIVR LOMABANA</t>
  </si>
  <si>
    <t>APULO</t>
  </si>
  <si>
    <r>
      <t xml:space="preserve">Prestar los servicios de Protección Social Integral que se ofrecen en los Centros de protección  de la Beneficencia de Cundinamarca a los usuarios procedentes del Municipio de  </t>
    </r>
    <r>
      <rPr>
        <b/>
        <i/>
        <sz val="11"/>
        <color indexed="8"/>
        <rFont val="Arial"/>
        <family val="2"/>
      </rPr>
      <t>APULO</t>
    </r>
  </si>
  <si>
    <t>3 MESES Y 17 DIAS</t>
  </si>
  <si>
    <t>MARIA DIONISIA MORENO, JOSE ALVARO MORENO</t>
  </si>
  <si>
    <t>OCTUBRE/08/2020</t>
  </si>
  <si>
    <t>ENERO/07/2021</t>
  </si>
  <si>
    <t>MANUEL VICENTE ALONSO, ANTONINO MARTTA, AURA MARIA CANTE GARCIA</t>
  </si>
  <si>
    <r>
      <t xml:space="preserve">Prestar los servicios de Protección Social Integral que se ofrecen en los Centros de protección  de la Beneficencia de Cundinamarca a los usuarios procedentes del Municipio de  </t>
    </r>
    <r>
      <rPr>
        <b/>
        <i/>
        <sz val="11"/>
        <color indexed="8"/>
        <rFont val="Arial"/>
        <family val="2"/>
      </rPr>
      <t>CAQUEZA</t>
    </r>
  </si>
  <si>
    <t>4 MESES Y 17 DIAS</t>
  </si>
  <si>
    <t>ABRIL/13/2020</t>
  </si>
  <si>
    <t>LUIS TOMAS JARA, ANA MARIA JARA, BENITO CLAVIJO, ELIZABETH MARIN QUIROGA, JOSE VICENTE VIGOYA, ALICIA ESPINOSA, CARLOS JULIO CRUZ HERNANDEZ, ANA CECILIA AVILA HERNANDEZ, MARIA SANTOS GOMEZ, MARIA AURORA ORTIZ, LUZ MARIA RENDON, ROSA ELVIA ROJAS HERNANDEZ, AUGUSTO GONZALEZ GOMEZ, EFRAIN HERRERA ROJAS, TEODOCIO ROJAS NOVOA, JUAN GABRIEL ALVAREZ TORRES, ROSA ELVIA ROJAS,LUIS CARLOS GUTIERREZ.</t>
  </si>
  <si>
    <t xml:space="preserve">2 MESES </t>
  </si>
  <si>
    <t>OCTUBRE/6/2020</t>
  </si>
  <si>
    <t>DICIEMBRE/6/2020</t>
  </si>
  <si>
    <t>BLANCA CECILIA CUBILLOS CUBILLOS, JOSE CERAFIN OLARTE, BERNANDO ANGEL, LUIS HERNANDO RODRIGUEZ, LUIS ENRIQUE GUTIERREZ LOPEZ, JOSE ROMEL BONILLA, ASCENCION CASTELLANOS, JUAN DE JESUS CRUZ BELTRAN, MARIA OLGA ARDILA CRUZ, JULIO CESAR HUERFANO MARTINEZ.</t>
  </si>
  <si>
    <r>
      <t xml:space="preserve">Prestar los servicios de Protección Social Integral que se ofrecen en los Centros de protección  de la Beneficencia de Cundinamarca a los usuarios procedentes del Municipio de </t>
    </r>
    <r>
      <rPr>
        <b/>
        <i/>
        <sz val="11"/>
        <color indexed="8"/>
        <rFont val="Arial"/>
        <family val="2"/>
      </rPr>
      <t xml:space="preserve"> SAN ANTONIO DEL TEQUENDAMA</t>
    </r>
  </si>
  <si>
    <t xml:space="preserve">5 MESES Y 29 DIAS </t>
  </si>
  <si>
    <t>OCTUBRE/7/2020</t>
  </si>
  <si>
    <t>MARZO/27/2021</t>
  </si>
  <si>
    <t>SILVIA PATRICIA SANTANA, JOSE GREGORIO MONTAÑEZ, ANGEL MARIA GARAVITO, JORGE ENRIQUE AMORTEGUI AVILA.</t>
  </si>
  <si>
    <t>ELIECER RICO PIRAQUIVE, GLORIA MARIA BRAVO, OBDULIO MUÑOZ TORRES, LEONILDE MELO ALGARRA, ETELVINA CARDENAS, ALEXANDER TAFUR, ELIZABETH ORJUELA, ROMULO CUBIDES</t>
  </si>
  <si>
    <r>
      <t xml:space="preserve">Prestar los servicios de Protección Social Integral que se ofrecen en los Centros de protección  de la Beneficencia de Cundinamarca a los usuarios procedentes del Municipio de  </t>
    </r>
    <r>
      <rPr>
        <b/>
        <i/>
        <sz val="11"/>
        <color indexed="8"/>
        <rFont val="Arial"/>
        <family val="2"/>
      </rPr>
      <t>PANDI</t>
    </r>
  </si>
  <si>
    <t>HASTA EL 31 DE AGOSTO</t>
  </si>
  <si>
    <t>7 DIAS</t>
  </si>
  <si>
    <t>AGOSTO/29/2020</t>
  </si>
  <si>
    <t xml:space="preserve">EMILIANO RODRIGUEZ GOMEZ, BLANCA CECILIA MARTINES,  JORGE AGUSTIN SOLER ARIAS, ANAIS HERRERA, TEODULO SERRANO HERRERA, JOSE FILIBERTO LOPEZ, MARIA HELENA MACANA, FRANCISCO ESPINOSA </t>
  </si>
  <si>
    <t>6 ( PORQUE EMILIANO RODRIGUEZ GOMEZ Y BLANCA CECILIA MARTINES FALLECIERON)</t>
  </si>
  <si>
    <t>VALOR MENSUAL</t>
  </si>
  <si>
    <t>PERSONA NATURAL/JURIDICA</t>
  </si>
  <si>
    <t>NATURAL</t>
  </si>
  <si>
    <t>JULIO ANDRES VALBUENA RODRIGUEZ</t>
  </si>
  <si>
    <r>
      <t>PRESTACIÓN DE SERVICIOS DE APOYO PARA LA DIGITALIZACIÓN Y ACTUALIZACIÓN DEL INVENTARIO DE LOS BIENES MUEBLES DE LA BENEFICENCIA DE CUNDINAMARCA</t>
    </r>
    <r>
      <rPr>
        <i/>
        <sz val="10"/>
        <color indexed="8"/>
        <rFont val="Arial"/>
        <family val="2"/>
      </rPr>
      <t xml:space="preserve"> Y </t>
    </r>
    <r>
      <rPr>
        <i/>
        <sz val="10"/>
        <color indexed="8"/>
        <rFont val="Arial"/>
        <family val="2"/>
      </rPr>
      <t>ALISTAMIENTO Y ENTREGA DE LOS PEDIDOS DE ELEMENTOS DE CONSUMO A LOS FUNCIONARIOS DE LA ENTIDAD</t>
    </r>
  </si>
  <si>
    <t>CARLOS ALBERTO ROJAS</t>
  </si>
  <si>
    <t>NUMERO DE CONTRATO</t>
  </si>
  <si>
    <t>CONTRATANTE</t>
  </si>
  <si>
    <t>OBJETO</t>
  </si>
  <si>
    <t>PLAZO</t>
  </si>
  <si>
    <t>FECHA DE INICIO</t>
  </si>
  <si>
    <t>FECHA DE TERMINACION</t>
  </si>
  <si>
    <t>ADICION Y/O MODIFICACION</t>
  </si>
  <si>
    <t>VALOR FINAL DESPUES DE ADICION</t>
  </si>
  <si>
    <t>SECRETARIA DE INTEGRACION SOCIAL</t>
  </si>
  <si>
    <t>ADULTO MAYOR</t>
  </si>
  <si>
    <t>JUNIO/27/2020</t>
  </si>
  <si>
    <t>2 ADICIONES  Y PRORROGA</t>
  </si>
  <si>
    <t>DISCAPACIDAD</t>
  </si>
  <si>
    <t>JULIO/27/2020</t>
  </si>
  <si>
    <t>3 ADICIONES Y PRORROGA</t>
  </si>
  <si>
    <t>SECRETARIA DE INTEGRACI{ON SOCIAL</t>
  </si>
  <si>
    <t>ATENCION DE DISCAPACIDAD</t>
  </si>
  <si>
    <t>157 DIAS</t>
  </si>
  <si>
    <t>JULIO/28/2020</t>
  </si>
  <si>
    <t>ATENCION ADULTOS MAYORES</t>
  </si>
  <si>
    <t>140 DIAS</t>
  </si>
  <si>
    <t>DICIEMBRE/22/2020</t>
  </si>
  <si>
    <t>MODIFICACIO 1 DE REINVERSION DE RECURSOS</t>
  </si>
  <si>
    <t>ARRENDAMIENTO</t>
  </si>
  <si>
    <t xml:space="preserve">  </t>
  </si>
  <si>
    <t xml:space="preserve">          04/20</t>
  </si>
  <si>
    <t>113/20</t>
  </si>
  <si>
    <t>05/20</t>
  </si>
  <si>
    <t>098/20</t>
  </si>
  <si>
    <t>102/20</t>
  </si>
  <si>
    <t>430/20</t>
  </si>
  <si>
    <t>223/20</t>
  </si>
  <si>
    <t>076/20</t>
  </si>
  <si>
    <t>06/20</t>
  </si>
  <si>
    <t>089/20</t>
  </si>
  <si>
    <t>177/20</t>
  </si>
  <si>
    <t>083/20</t>
  </si>
  <si>
    <t>021/20</t>
  </si>
  <si>
    <t>11/20</t>
  </si>
  <si>
    <t>76/20</t>
  </si>
  <si>
    <t>131/20</t>
  </si>
  <si>
    <t>120/20</t>
  </si>
  <si>
    <t>354/20</t>
  </si>
  <si>
    <t>CONTRATACIÓN DIRECTA DE PRESTACIÓN DE SERVICIOS</t>
  </si>
  <si>
    <t>CRA 78C No 47A SUR -84</t>
  </si>
  <si>
    <t>julvalbuena98@hotmail.com</t>
  </si>
  <si>
    <t>PRESTACIÓN DE SERVICIOS DE APOYO PARA LA DIGITALIZACIÓN Y ACTUALIZACIÓN DEL INVENTARIO DE LOS BIENES MUEBLES DE LA BENEFICENCIA DE CUNDINAMARCA Y ALISTAMIENTO Y ENTREGA DE LOS PEDIDOS DE ELEMENTOS DE CONSUMO A LOS FUNCIONARIOS DE LA ENTIDAD</t>
  </si>
  <si>
    <t>https://www.secop.gov.co/CO1ContractsManagement/Tendering/ProcurementContractEdit/View?docUniqueIdentifier=CO1.PCCNTR.1953581&amp;awardUniqueIdentifier=&amp;buyerDossierUniqueIdentifier=CO1.BDOS.1531528&amp;id=733620</t>
  </si>
  <si>
    <t>YANIRA CAICEDO</t>
  </si>
  <si>
    <t>OCTUBRE/30/2020</t>
  </si>
  <si>
    <t>OCTUBRE/30/2021</t>
  </si>
  <si>
    <t>NEMOCON</t>
  </si>
  <si>
    <r>
      <t xml:space="preserve">Prestar los servicios de Protección Social Integral que se ofrecen en los Centros de protección  de la Beneficencia de Cundinamarca a los usuarios procedentes del Municipio de  </t>
    </r>
    <r>
      <rPr>
        <b/>
        <i/>
        <sz val="11"/>
        <color indexed="8"/>
        <rFont val="Arial"/>
        <family val="2"/>
      </rPr>
      <t>NEMOCON</t>
    </r>
  </si>
  <si>
    <t>2 MESES Y 11 DIAS</t>
  </si>
  <si>
    <t>OCTUBRE/15/2020</t>
  </si>
  <si>
    <t>DICIEMBRE/26/2020</t>
  </si>
  <si>
    <t>ROSA ACUÑA</t>
  </si>
  <si>
    <t>OCTUBRE/20/2020</t>
  </si>
  <si>
    <t>FEBRERO/17/2021</t>
  </si>
  <si>
    <t>SOLO DICE EL NUMERO DE USUARIOS PERO NO LOS NOMBRES</t>
  </si>
  <si>
    <r>
      <t xml:space="preserve">Prestar los servicios de Protección Social Integral que se ofrecen en los Centros de protección  de la Beneficencia de Cundinamarca a los usuarios procedentes del Municipio de  </t>
    </r>
    <r>
      <rPr>
        <b/>
        <i/>
        <sz val="11"/>
        <color indexed="8"/>
        <rFont val="Arial"/>
        <family val="2"/>
      </rPr>
      <t>MADRID</t>
    </r>
  </si>
  <si>
    <r>
      <t xml:space="preserve">Prestar los servicios de Protección Social Integral que se ofrecen en los Centros de protección  de la Beneficencia de Cundinamarca a los usuarios procedentes del Municipio de  </t>
    </r>
    <r>
      <rPr>
        <b/>
        <i/>
        <sz val="11"/>
        <color indexed="8"/>
        <rFont val="Arial"/>
        <family val="2"/>
      </rPr>
      <t>SASAIMA</t>
    </r>
  </si>
  <si>
    <t>$51.819.653</t>
  </si>
  <si>
    <t>OCTUBRE/29/2020</t>
  </si>
  <si>
    <t>DICIEMBRE/29/2020</t>
  </si>
  <si>
    <t>CARDENAS JULIO, CASTRO CASTRO NATALIA, CLAVIJO GUTIERREZ ROSANA, GARCIA JIMENEZ JOSE MIGUEL, GRACIA PARRA LUIS ABEL, MESA RICARDO RAFAEL DARIO, RAMIREZ VDA DE ESCOBAR TERESITA, ROJAS GUTIERREZ MARIA ELISA, SILVA DE BARBOSA VIOLETA MERCEDES, MARIA PURIFICACION LOPEZ DELGADO, RAFAEL GOMEZ DIAZ.</t>
  </si>
  <si>
    <t>$41.918.212.00</t>
  </si>
  <si>
    <t>JUNIIO/19/2020</t>
  </si>
  <si>
    <t>PRORROGA DE 2 MESES</t>
  </si>
  <si>
    <t>DICIEMBRE/19/2020</t>
  </si>
  <si>
    <t>HERMINIO JOSE ESCOBAR TEJEDA, MARIA TERESA MONROY GARCIA, HERNADO VILLATE SALAS, JAVIER FRANCISCO ESPINOSA, JESUS ANGEL GAITAN AGUDELO, MARINA GARCIA, JOSE ROBERTO BASTO PEÑUELA, GUSTAVO FIERRO ORTIZ, MARIA ANAIS CASTILLO URQUILLO, MARIA CONCEPCION BAHEONA DE TORRES</t>
  </si>
  <si>
    <t>OCTUBRE/29/2021</t>
  </si>
  <si>
    <t>NEMOCOM</t>
  </si>
  <si>
    <t>FEBRER0/03/2021</t>
  </si>
  <si>
    <t>NOVIEMBRE/30/2020</t>
  </si>
  <si>
    <t>DICIEMBRE/11/2020</t>
  </si>
  <si>
    <t>6 MESES Y SEIS DIAS</t>
  </si>
  <si>
    <t>JUNIO/25/2020</t>
  </si>
  <si>
    <t>OCTUBRE/25/2020</t>
  </si>
  <si>
    <t>MINIMA CUANTIA</t>
  </si>
  <si>
    <t>SEGURIDAD Y SALUD OCUPACIONAL SYSO IPS SAS</t>
  </si>
  <si>
    <t>Calle 57 No. 19-65 Barrio Galerías</t>
  </si>
  <si>
    <t>directora.comercial@sysoips.com</t>
  </si>
  <si>
    <t>REALIZACIÓN DE EXÁMENES OCUPACIONALES DE SALUD OCUPACIONAL, EN CUMPLIMIENTO CON EL SISTEMA DE GESTIÓN DE SEGURIDAD Y SALUD EN EL TRABAJO, DE ACUERDO A LA NORMATIVIDAD VIGENTE’’</t>
  </si>
  <si>
    <t>$18.000.000 </t>
  </si>
  <si>
    <t>https://www.secop.gov.co/CO1ContractsManagement/Tendering/ProcurementContractEdit/View?docUniqueIdentifier=CO1.PCCNTR.1981862&amp;awardUniqueIdentifier=CO1.AWD.879448&amp;buyerDossierUniqueIdentifier=CO1.BDOS.1520060&amp;id=746983&amp;prevCtxUrl=https%3a%2f%2fwww.secop.gov.co%2fCO1BusinessLine%2fTendering%2fBuyerDossierWorkspace%2fIndex%3fsortingState%3dLastModifiedDESC%26showAdvancedSearch%3dFalse%26showAdvancedSearchFields%3dFalse%26selectedDossier%3dCO1.BDOS.1520060%26selectedRequest%3dCO1.REQ.1566017%26&amp;prevCtxLbl=Procesos+de+la+Entidad+Estatal</t>
  </si>
  <si>
    <t>JAVIER CAYCEDO SASTOQUE Y JORGE JHONSON PEÑA</t>
  </si>
  <si>
    <t>MOBIMUEBLES SAS</t>
  </si>
  <si>
    <t>Transversal 88A No 19A-60</t>
  </si>
  <si>
    <t>comercialmobimuebles@gmail.com</t>
  </si>
  <si>
    <t>COMPRA E INSTALACIÓN DE ESTANTES METÁLICOS PARA LA PRESERVACIÓN, CONSERVACIÓN Y CUSTODIA DE LOS ARCHIVOS RECEPCIONADOS, PRODUCIDOS Y TRAMITADOS POR LA BENEFICENCIA DE CUNDINAMARCA PARA EL ÁREA DE ARCHIVO’’</t>
  </si>
  <si>
    <t>https://www.secop.gov.co/CO1ContractsManagement/Tendering/ProcurementContractEdit/View?docUniqueIdentifier=CO1.PCCNTR.1992804&amp;awardUniqueIdentifier=CO1.AWD.883808&amp;buyerDossierUniqueIdentifier=CO1.BDOS.1532265&amp;id=752902&amp;prevCtxUrl=https%3a%2f%2fwww.secop.gov.co%2fCO1BusinessLine%2fTendering%2fBuyerDossierWorkspace%2fIndex%3fsortingState%3dLastModifiedDESC%26showAdvancedSearch%3dFalse%26showAdvancedSearchFields%3dFalse%26selectedDossier%3dCO1.BDOS.1532265%26selectedRequest%3dCO1.REQ.1579503%26&amp;prevCtxLbl=Procesos+de+la+Entidad+Estatal</t>
  </si>
  <si>
    <t>JAVIER CAYCEDO Y DORA CONTRERAS</t>
  </si>
  <si>
    <t>CARLOS ALBERTO ZUÑIGA PATIÑO</t>
  </si>
  <si>
    <t>avenida 40 # 10 - 200 conjunto mi futuro etapa 1 casa 9b</t>
  </si>
  <si>
    <t>caliche_13@hotmail.com</t>
  </si>
  <si>
    <t>PRESTAR LOS SERVICIOS PROFESIONALES EN LA SECRETARIA GENERAL DE LA BENEFICENCIA DE CUNDINAMARCA PARA ANALIZAR, PROYECTAR Y REVISAR LOS DOCUMENTOS RELACIONADOS CON LAS AFILIACIONES O ESTADOS DE CUENTA DE ENTIDADES PRESTADORAS DE SALUD, FONDO DE PENSIONES Y CAJAS DE COMPENSACIÓN, COMO TAMBIÉN, APOYAR LOS PROYECTOS Y ESTRATEGIAS DE GESTIÓN Y PROYECCIÓN DE TALENTO HUMANO DE LA ENTIDAD.</t>
  </si>
  <si>
    <t>1 MES Y 5 DIAS</t>
  </si>
  <si>
    <t>https://www.secop.gov.co/CO1ContractsManagement/Tendering/ProcurementContractEdit/View?docUniqueIdentifier=CO1.PCCNTR.2019256&amp;awardUniqueIdentifier=&amp;buyerDossierUniqueIdentifier=CO1.BDOS.1580147&amp;id=764967&amp;prevCtxUrl=https%3a%2f%2fwww.secop.gov.co%2fCO1BusinessLine%2fTendering%2fBuyerDossierWorkspace%2fIndex%3fsortingState%3dLastModifiedDESC%26showAdvancedSearch%3dFalse%26showAdvancedSearchFields%3dFalse%26selectedDossier%3dCO1.BDOS.1580147%26selectedRequest%3dCO1.REQ.1629343%26&amp;prevCtxLbl=Procesos+de+la+Entidad+Estatal</t>
  </si>
  <si>
    <t>JAVIER CAYCEDO</t>
  </si>
  <si>
    <t>DIEGO ARMANDO PAEZ ROJAS</t>
  </si>
  <si>
    <t>Cll25g # 9678</t>
  </si>
  <si>
    <t>diepaezrojas@hotmail.com</t>
  </si>
  <si>
    <t>PRESTAR LOS SERVICIOS PROFESIONALES EN LA ACTUALIZACIÓN, DISEÑO, IMPLEMENTACIÓN, ADMINISTRACIÓN, COORDINACIÓN Y EJECUCIÓN, MEDIANTE LAS ACTIVIDADES DEL SISTEMA DE GESTIÒN DE SEGURIDAD Y SALUD EN EL TRABAJO CON LA NORMATIVIDAD VIGENTE EN LA BENEFICENCIA DE CUNDINAMARCA</t>
  </si>
  <si>
    <t>1 MES</t>
  </si>
  <si>
    <t>https://www.secop.gov.co/CO1BusinessLine/Tendering/BuyerWorkArea/Index?DocUniqueIdentifier=CO1.BDOS.1588239</t>
  </si>
  <si>
    <t>ALCALDÍA MUNICIPAL DE SIBATÉ</t>
  </si>
  <si>
    <t>CALLE 10 # 8-01</t>
  </si>
  <si>
    <t>ofcontratacion@sibate-cundinamarca.gov.co</t>
  </si>
  <si>
    <t>EL COMODANTE entrega al COMODATARIO y éste recibe a título de comodato o préstamo de uso, el predio propiedad de la Beneficencia de Cundinamarca denominado campo de futbol, ubicado en el Centro Neuropsiquiátrico Julio Manrique del municipio de Sibaté Cundinamarca, que hace parte  del predio  de mayor extensión denominado El Tablón propiedad de la entidad, el cual se  identifica jurídicamente con el folio de matrícula inmobiliaria No 051-5170  de la Oficina de Registro e Instrumentos Públicos de Soacha Cundinamarca, con un área aproximada parcial de 100 metros de largo por 60 metros de ancho, para realizar la práctica de deportes en el área que se encuentra debidamente delimitada.</t>
  </si>
  <si>
    <t>https://www.secop.gov.co/CO1BusinessLine/Tendering/BuyerWorkArea/Index?DocUniqueIdentifier=CO1.BDOS.1588406</t>
  </si>
  <si>
    <t>NESTOR ARMANDO CASTAÑEDA</t>
  </si>
  <si>
    <t>DEPARTAMENTO DE CUNDINAMARCA - SECRETARIA GENERAL</t>
  </si>
  <si>
    <t>Calle 26 No. 51 - 53</t>
  </si>
  <si>
    <t>johanna.gonzalezgonzalez@cundinamarca.gov.co</t>
  </si>
  <si>
    <t>EL COMODANTE entrega al COMODATARIO y éste recibe a título de comodato o préstamo de uso, los predios propiedad de la Beneficencia de Cundinamarca, ubicados en el Conjunto Residencial Parques del Muña del municipio de Sibaté Cundinamarca, que a continuación se relacionan:</t>
  </si>
  <si>
    <t>https://www.secop.gov.co/CO1ContractsManagement/Tendering/ProcurementContractEdit/Update?ProfileName=CCE-16-Servicios_profesionales_gestion&amp;PPI=CO1.PPI.11287394&amp;DocUniqueName=ContratoDeCompra&amp;DocTypeName=NextWay.Entities.Marketplace.Tendering.ProcurementContract&amp;ProfileVersion=5&amp;DocUniqueIdentifier=CO1.PCCNTR.2033269</t>
  </si>
  <si>
    <t>E.S.E HOSPITAL NUESTRA SEÑORA DEL CARMEN DEL COLEGIO</t>
  </si>
  <si>
    <t>Avenida Medina No. 6-06</t>
  </si>
  <si>
    <t>contratacion@eseelcolegio-cundinamarca.gov.co</t>
  </si>
  <si>
    <r>
      <t>EL COMODANTE entrega al COMODATARIO y éste recibe a título de comodato o préstamo de uso, los predios propiedad de la Beneficencia de Cundinamarca, identificados como lote de terreno, ubicado en la calle 6 No 7-38, conocido como “Lorena”, vinculado con folio de matrícula inmobiliaria No 166-47272 y el bien denominado “Solar de Lorena”, e identificado con el folio de matrícula inmobiliaria No  166-47508 de la Oficina de Registro e Instrumentos Públicos de La Mesa Cundinamarca</t>
    </r>
    <r>
      <rPr>
        <i/>
        <u val="single"/>
        <sz val="10"/>
        <color indexed="12"/>
        <rFont val="Arial"/>
        <family val="2"/>
      </rPr>
      <t xml:space="preserve">, </t>
    </r>
    <r>
      <rPr>
        <i/>
        <sz val="10"/>
        <color indexed="8"/>
        <rFont val="Arial"/>
        <family val="2"/>
      </rPr>
      <t>para que se continúe  prestando el servicio de salud en el departamento de Cundinamarca.</t>
    </r>
  </si>
  <si>
    <t>https://www.secop.gov.co/CO1BusinessLine/Tendering/BuyerWorkArea/Index?DocUniqueIdentifier=CO1.BDOS.1591825</t>
  </si>
  <si>
    <t>NIT  MUNICIPIO</t>
  </si>
  <si>
    <t>FECHA DD FIRMA</t>
  </si>
  <si>
    <t>CDP</t>
  </si>
  <si>
    <t>REGISTRO</t>
  </si>
  <si>
    <t>FECHA DE VENCIMIENTO</t>
  </si>
  <si>
    <t>ADICION</t>
  </si>
  <si>
    <t>PRORROGA</t>
  </si>
  <si>
    <t>USUARIOS</t>
  </si>
  <si>
    <t>TOTAL USUARIOS</t>
  </si>
  <si>
    <r>
      <t xml:space="preserve">Prestar los servicios de Protección Social Integral que se ofrecen en los Centros de protección  de la Beneficencia de Cundinamarca a los usuarios procedentes del Municipio de  </t>
    </r>
    <r>
      <rPr>
        <b/>
        <i/>
        <sz val="11"/>
        <color indexed="8"/>
        <rFont val="Arial"/>
        <family val="2"/>
      </rPr>
      <t>MACHETA</t>
    </r>
  </si>
  <si>
    <t>PLAZO TOTAL</t>
  </si>
  <si>
    <t>5 MESES Y 21 DIAS</t>
  </si>
  <si>
    <t>9 MESES Y 21 DIAS</t>
  </si>
  <si>
    <t>6 MESES Y 22 DIAS</t>
  </si>
  <si>
    <t>ABRIL/27/2020</t>
  </si>
  <si>
    <t>NOVIEMBRE/17/2020</t>
  </si>
  <si>
    <r>
      <t xml:space="preserve">Prestar los servicios de Protección Social Integral que se ofrecen en los Centros de protección  de la Beneficencia de Cundinamarca a los usuarios procedentes del Municipio de  </t>
    </r>
    <r>
      <rPr>
        <b/>
        <i/>
        <sz val="11"/>
        <color indexed="8"/>
        <rFont val="Arial"/>
        <family val="2"/>
      </rPr>
      <t>CUCUNUBA</t>
    </r>
  </si>
  <si>
    <t>110-03-044-2020</t>
  </si>
  <si>
    <t>JOSE VICENTE RODRIGUEZ, ANA ELICIA GARZON ANGEL, BLANCA LILIA MONTAÑI, PEDRO ESTEBAN BURGOS ROCHA</t>
  </si>
  <si>
    <t>ELKIN EDUARDO PEREZ LEON, FREDY ALEXANDER CHIVATA MARTINEZ</t>
  </si>
  <si>
    <t>MODIFICATORIO</t>
  </si>
  <si>
    <t>HASTA EL 28 DE FEBRERO DE 2021</t>
  </si>
  <si>
    <t>FEBRERO/28/2021</t>
  </si>
  <si>
    <t xml:space="preserve">INCLUYEN A ALFONSO BENAVIDES MUNCA Y YA NO ESTA JOSE RAUL ORTIZ </t>
  </si>
  <si>
    <r>
      <t xml:space="preserve">Prestar los servicios de Protección Social Integral que se ofrecen en los Centros de protección  de la Beneficencia de Cundinamarca a los usuarios procedentes del Municipio de  </t>
    </r>
    <r>
      <rPr>
        <b/>
        <i/>
        <sz val="11"/>
        <color indexed="8"/>
        <rFont val="Arial"/>
        <family val="2"/>
      </rPr>
      <t>CAQUEZA</t>
    </r>
  </si>
  <si>
    <t>NOVIEMBRE/20/2020</t>
  </si>
  <si>
    <t xml:space="preserve">LUIS TOMAS JARA, ANA MARIA JARA,BENITO CLAVIJO, ELIZABETH MARIN QUIROGA, JOSE VICENTE VIGOYA, ALICIA ESPINOSA, CARLOS JULIO CRUZ HERNANDEZ, ANA CECILIA AVILA HERNANDEZ, MARIA SANTOS GOMEZ, MARIA AURORA ORTIZ, LUZ MARIA RENDON, ROSA ELVIRA ROJAS HERNANDEZ, AUGUSTO GONZALEZ GOMEZ, EFRAIN HERRERA ROJAS, TEODOSIO ROJAS NOVOA, JUAN GABRIEL ALVAREZ TORRES, ROSA ELVIA ROJAS. </t>
  </si>
  <si>
    <r>
      <t xml:space="preserve">Prestar los servicios de Protección Social Integral que se ofrecen en los Centros de protección  de la Beneficencia de Cundinamarca a los usuarios procedentes del Municipio de  </t>
    </r>
    <r>
      <rPr>
        <b/>
        <i/>
        <sz val="11"/>
        <color indexed="8"/>
        <rFont val="Arial"/>
        <family val="2"/>
      </rPr>
      <t>LA CALERA</t>
    </r>
  </si>
  <si>
    <t>DICIEMBRE/04/2020</t>
  </si>
  <si>
    <t>ABRIL/04/2021</t>
  </si>
  <si>
    <t>JOSE GREGORIO BELTRAN PEREZ, ROGELIO RAMIREZ CORTEZ, SALUSTIANO LANDINES, JOSE AMADEO AGUDELO ROMERO, LUIS MIGUEL GALINDO ALVAREZ, ROSA ELENA CASTAÑEDA</t>
  </si>
  <si>
    <r>
      <t xml:space="preserve">Prestar los servicios de Protección Social Integral que se ofrecen en los Centros de protección  de la Beneficencia de Cundinamarca a los usuarios procedentes del Municipio de  </t>
    </r>
    <r>
      <rPr>
        <b/>
        <i/>
        <sz val="11"/>
        <color indexed="8"/>
        <rFont val="Arial"/>
        <family val="2"/>
      </rPr>
      <t>PANDI</t>
    </r>
  </si>
  <si>
    <t>NOVIEMMBRE/09/2020</t>
  </si>
  <si>
    <t>27 DIAS</t>
  </si>
  <si>
    <t>HASTA EL 5 DE DICIEMBRE 2020</t>
  </si>
  <si>
    <t>NOVIEMBRE/05/2020</t>
  </si>
  <si>
    <t>HASTA EL 5 DE DICIEMBRE</t>
  </si>
  <si>
    <t>JORGE AGUSTIN SOLER, AURORA CAMACHO LOPEZ, ANAIS HERRERA, TEODULO SERRANO HERRERA, JOSE FILIBERTO LOPEZ, MARIA HELENA MACANA, FRANCISCO ESPINOSA</t>
  </si>
  <si>
    <r>
      <t xml:space="preserve">Prestar los servicios de Protección Social Integral que se ofrecen en los Centros de protección  de la Beneficencia de Cundinamarca a los usuarios procedentes del Municipio de  </t>
    </r>
    <r>
      <rPr>
        <b/>
        <i/>
        <sz val="11"/>
        <color indexed="8"/>
        <rFont val="Arial"/>
        <family val="2"/>
      </rPr>
      <t>LA MESA</t>
    </r>
  </si>
  <si>
    <t>6 MESES Y 6 DIAS</t>
  </si>
  <si>
    <t>HASTA EL 31 DE DICIEMBRE 2020</t>
  </si>
  <si>
    <t>OCTUBRE/27/2020</t>
  </si>
</sst>
</file>

<file path=xl/styles.xml><?xml version="1.0" encoding="utf-8"?>
<styleSheet xmlns="http://schemas.openxmlformats.org/spreadsheetml/2006/main">
  <numFmts count="4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quot;$&quot;* #,##0_);_(&quot;$&quot;* \(#,##0\);_(&quot;$&quot;* &quot;-&quot;_);_(@_)"/>
    <numFmt numFmtId="181" formatCode="_(&quot;$&quot;* #,##0.00_);_(&quot;$&quot;* \(#,##0.00\);_(&quot;$&quot;* &quot;-&quot;??_);_(@_)"/>
    <numFmt numFmtId="182" formatCode="_(&quot;$&quot;* #,##0_);_(&quot;$&quot;* \(#,##0\);_(&quot;$&quot;* &quot;-&quot;??_);_(@_)"/>
    <numFmt numFmtId="183" formatCode="dd/mm/yyyy;@"/>
    <numFmt numFmtId="184" formatCode="_-[$$-240A]\ * #,##0.00_ ;_-[$$-240A]\ * \-#,##0.00\ ;_-[$$-240A]\ * &quot;-&quot;??_ ;_-@_ "/>
    <numFmt numFmtId="185" formatCode="&quot;$&quot;\ #,##0.00"/>
    <numFmt numFmtId="186" formatCode="_ * #,##0_ ;_ * \-#,##0_ ;_ * &quot;-&quot;??_ ;_ @_ "/>
    <numFmt numFmtId="187" formatCode="0.00_ ;[Red]\-0.00\ "/>
    <numFmt numFmtId="188" formatCode="0_ ;\-0\ "/>
    <numFmt numFmtId="189" formatCode="#,##0.00\ &quot;€&quot;"/>
    <numFmt numFmtId="190" formatCode="_ * #,##0.00_ ;_ * \-#,##0.00_ ;_ * &quot;-&quot;??_ ;_ @_ "/>
    <numFmt numFmtId="191" formatCode="_(* #,##0_);_(* \(#,##0\);_(* &quot;-&quot;??_);_(@_)"/>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_-&quot;$&quot;\ * #,##0_-;\-&quot;$&quot;\ * #,##0_-;_-&quot;$&quot;\ * &quot;-&quot;??_-;_-@_-"/>
    <numFmt numFmtId="197" formatCode="_-[$$-240A]\ * #,##0.00_-;\-[$$-240A]\ * #,##0.00_-;_-[$$-240A]\ * &quot;-&quot;??_-;_-@_-"/>
  </numFmts>
  <fonts count="159">
    <font>
      <sz val="11"/>
      <color theme="1"/>
      <name val="Calibri"/>
      <family val="2"/>
    </font>
    <font>
      <sz val="11"/>
      <color indexed="8"/>
      <name val="Calibri"/>
      <family val="2"/>
    </font>
    <font>
      <b/>
      <i/>
      <sz val="11"/>
      <name val="Arial"/>
      <family val="2"/>
    </font>
    <font>
      <b/>
      <sz val="9"/>
      <name val="Tahoma"/>
      <family val="2"/>
    </font>
    <font>
      <sz val="9"/>
      <name val="Tahoma"/>
      <family val="2"/>
    </font>
    <font>
      <b/>
      <sz val="11"/>
      <color indexed="8"/>
      <name val="Calibri"/>
      <family val="2"/>
    </font>
    <font>
      <b/>
      <sz val="11"/>
      <color indexed="10"/>
      <name val="Calibri"/>
      <family val="2"/>
    </font>
    <font>
      <b/>
      <i/>
      <sz val="11"/>
      <color indexed="8"/>
      <name val="Arial"/>
      <family val="2"/>
    </font>
    <font>
      <b/>
      <sz val="11"/>
      <name val="Calibri"/>
      <family val="2"/>
    </font>
    <font>
      <b/>
      <i/>
      <sz val="10"/>
      <name val="Arial"/>
      <family val="2"/>
    </font>
    <font>
      <sz val="10"/>
      <color indexed="8"/>
      <name val="Arial"/>
      <family val="2"/>
    </font>
    <font>
      <i/>
      <sz val="10"/>
      <name val="Arial"/>
      <family val="2"/>
    </font>
    <font>
      <sz val="9"/>
      <color indexed="8"/>
      <name val="Arial"/>
      <family val="2"/>
    </font>
    <font>
      <sz val="9"/>
      <name val="Arial"/>
      <family val="2"/>
    </font>
    <font>
      <i/>
      <sz val="11"/>
      <name val="Arial"/>
      <family val="2"/>
    </font>
    <font>
      <sz val="10"/>
      <name val="Arial"/>
      <family val="2"/>
    </font>
    <font>
      <i/>
      <sz val="10"/>
      <color indexed="8"/>
      <name val="Arial"/>
      <family val="2"/>
    </font>
    <font>
      <b/>
      <sz val="10"/>
      <name val="Arial"/>
      <family val="2"/>
    </font>
    <font>
      <b/>
      <sz val="12"/>
      <name val="Arial"/>
      <family val="2"/>
    </font>
    <font>
      <sz val="14"/>
      <name val="Arial"/>
      <family val="2"/>
    </font>
    <font>
      <b/>
      <sz val="9"/>
      <name val="Arial"/>
      <family val="2"/>
    </font>
    <font>
      <b/>
      <i/>
      <sz val="9"/>
      <name val="Arial"/>
      <family val="2"/>
    </font>
    <font>
      <b/>
      <sz val="11"/>
      <name val="Arial"/>
      <family val="2"/>
    </font>
    <font>
      <sz val="9"/>
      <color indexed="10"/>
      <name val="Arial"/>
      <family val="2"/>
    </font>
    <font>
      <b/>
      <sz val="13"/>
      <name val="Arial"/>
      <family val="2"/>
    </font>
    <font>
      <sz val="11"/>
      <color indexed="10"/>
      <name val="Calibri"/>
      <family val="2"/>
    </font>
    <font>
      <sz val="11"/>
      <name val="Calibri"/>
      <family val="2"/>
    </font>
    <font>
      <b/>
      <sz val="9"/>
      <color indexed="10"/>
      <name val="Calibri"/>
      <family val="2"/>
    </font>
    <font>
      <b/>
      <sz val="9"/>
      <color indexed="8"/>
      <name val="Calibri"/>
      <family val="2"/>
    </font>
    <font>
      <b/>
      <i/>
      <sz val="12"/>
      <color indexed="8"/>
      <name val="Arial"/>
      <family val="2"/>
    </font>
    <font>
      <i/>
      <sz val="12"/>
      <color indexed="8"/>
      <name val="Arial"/>
      <family val="2"/>
    </font>
    <font>
      <b/>
      <i/>
      <sz val="8"/>
      <name val="Arial"/>
      <family val="2"/>
    </font>
    <font>
      <i/>
      <sz val="9"/>
      <name val="Arial"/>
      <family val="2"/>
    </font>
    <font>
      <i/>
      <sz val="9"/>
      <name val="Calibri"/>
      <family val="2"/>
    </font>
    <font>
      <b/>
      <sz val="11"/>
      <color indexed="8"/>
      <name val="Arial"/>
      <family val="2"/>
    </font>
    <font>
      <sz val="12"/>
      <name val="Arial"/>
      <family val="2"/>
    </font>
    <font>
      <i/>
      <u val="single"/>
      <sz val="10"/>
      <color indexed="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3"/>
      <color indexed="56"/>
      <name val="Calibri"/>
      <family val="2"/>
    </font>
    <font>
      <i/>
      <sz val="11"/>
      <color indexed="8"/>
      <name val="Arial"/>
      <family val="2"/>
    </font>
    <font>
      <i/>
      <sz val="10"/>
      <color indexed="17"/>
      <name val="Arial"/>
      <family val="2"/>
    </font>
    <font>
      <i/>
      <sz val="10"/>
      <color indexed="10"/>
      <name val="Arial"/>
      <family val="2"/>
    </font>
    <font>
      <b/>
      <sz val="10"/>
      <color indexed="8"/>
      <name val="Arial"/>
      <family val="2"/>
    </font>
    <font>
      <b/>
      <sz val="13"/>
      <color indexed="8"/>
      <name val="Arial"/>
      <family val="2"/>
    </font>
    <font>
      <sz val="13"/>
      <color indexed="8"/>
      <name val="Arial"/>
      <family val="2"/>
    </font>
    <font>
      <i/>
      <sz val="9"/>
      <color indexed="8"/>
      <name val="Calibri"/>
      <family val="2"/>
    </font>
    <font>
      <i/>
      <sz val="10"/>
      <name val="Calibri"/>
      <family val="2"/>
    </font>
    <font>
      <i/>
      <sz val="10"/>
      <color indexed="50"/>
      <name val="Arial"/>
      <family val="2"/>
    </font>
    <font>
      <i/>
      <sz val="11"/>
      <color indexed="8"/>
      <name val="Calibri"/>
      <family val="2"/>
    </font>
    <font>
      <i/>
      <u val="single"/>
      <sz val="11"/>
      <color indexed="12"/>
      <name val="Calibri"/>
      <family val="2"/>
    </font>
    <font>
      <i/>
      <u val="single"/>
      <sz val="10"/>
      <color indexed="12"/>
      <name val="Calibri"/>
      <family val="2"/>
    </font>
    <font>
      <i/>
      <sz val="10"/>
      <color indexed="8"/>
      <name val="Calibri"/>
      <family val="2"/>
    </font>
    <font>
      <b/>
      <i/>
      <sz val="11"/>
      <name val="Calibri"/>
      <family val="2"/>
    </font>
    <font>
      <b/>
      <i/>
      <sz val="9"/>
      <name val="Calibri"/>
      <family val="2"/>
    </font>
    <font>
      <i/>
      <u val="single"/>
      <sz val="9"/>
      <color indexed="12"/>
      <name val="Calibri"/>
      <family val="2"/>
    </font>
    <font>
      <i/>
      <sz val="11"/>
      <name val="Calibri"/>
      <family val="2"/>
    </font>
    <font>
      <b/>
      <i/>
      <sz val="9"/>
      <color indexed="8"/>
      <name val="Arial"/>
      <family val="2"/>
    </font>
    <font>
      <sz val="10"/>
      <color indexed="23"/>
      <name val="Arial"/>
      <family val="2"/>
    </font>
    <font>
      <b/>
      <i/>
      <sz val="9"/>
      <color indexed="8"/>
      <name val="Calibri"/>
      <family val="2"/>
    </font>
    <font>
      <sz val="8"/>
      <color indexed="23"/>
      <name val="Arial"/>
      <family val="2"/>
    </font>
    <font>
      <sz val="8"/>
      <color indexed="8"/>
      <name val="Arial"/>
      <family val="2"/>
    </font>
    <font>
      <sz val="9"/>
      <color indexed="23"/>
      <name val="Arial"/>
      <family val="2"/>
    </font>
    <font>
      <sz val="10"/>
      <color indexed="8"/>
      <name val="ArialMT"/>
      <family val="0"/>
    </font>
    <font>
      <i/>
      <sz val="10"/>
      <color indexed="8"/>
      <name val="Arial-BoldMT"/>
      <family val="0"/>
    </font>
    <font>
      <i/>
      <sz val="11"/>
      <color indexed="8"/>
      <name val="Arial-BoldMT"/>
      <family val="0"/>
    </font>
    <font>
      <b/>
      <sz val="9"/>
      <color indexed="8"/>
      <name val="Arial"/>
      <family val="2"/>
    </font>
    <font>
      <b/>
      <i/>
      <sz val="11"/>
      <color indexed="8"/>
      <name val="Calibri"/>
      <family val="2"/>
    </font>
    <font>
      <b/>
      <sz val="9"/>
      <color indexed="23"/>
      <name val="Arial"/>
      <family val="2"/>
    </font>
    <font>
      <b/>
      <i/>
      <sz val="10"/>
      <color indexed="8"/>
      <name val="Arial-BoldMT"/>
      <family val="0"/>
    </font>
    <font>
      <sz val="10"/>
      <color indexed="10"/>
      <name val="Arial"/>
      <family val="2"/>
    </font>
    <font>
      <b/>
      <i/>
      <sz val="10"/>
      <color indexed="8"/>
      <name val="Arial"/>
      <family val="2"/>
    </font>
    <font>
      <b/>
      <i/>
      <sz val="14"/>
      <color indexed="8"/>
      <name val="Arial"/>
      <family val="2"/>
    </font>
    <font>
      <i/>
      <sz val="9"/>
      <color indexed="8"/>
      <name val="Arial"/>
      <family val="2"/>
    </font>
    <font>
      <i/>
      <sz val="11"/>
      <color indexed="23"/>
      <name val="Arial"/>
      <family val="2"/>
    </font>
    <font>
      <i/>
      <sz val="10"/>
      <color indexed="23"/>
      <name val="Arial"/>
      <family val="2"/>
    </font>
    <font>
      <i/>
      <sz val="9"/>
      <color indexed="23"/>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i/>
      <sz val="11"/>
      <color theme="1"/>
      <name val="Arial"/>
      <family val="2"/>
    </font>
    <font>
      <b/>
      <sz val="11"/>
      <color rgb="FFFF0000"/>
      <name val="Calibri"/>
      <family val="2"/>
    </font>
    <font>
      <i/>
      <sz val="10"/>
      <color rgb="FF00B050"/>
      <name val="Arial"/>
      <family val="2"/>
    </font>
    <font>
      <i/>
      <sz val="10"/>
      <color rgb="FFFF0000"/>
      <name val="Arial"/>
      <family val="2"/>
    </font>
    <font>
      <sz val="10"/>
      <color theme="1"/>
      <name val="Arial"/>
      <family val="2"/>
    </font>
    <font>
      <sz val="9"/>
      <color theme="1"/>
      <name val="Arial"/>
      <family val="2"/>
    </font>
    <font>
      <i/>
      <sz val="10"/>
      <color theme="1"/>
      <name val="Arial"/>
      <family val="2"/>
    </font>
    <font>
      <b/>
      <sz val="10"/>
      <color theme="1"/>
      <name val="Arial"/>
      <family val="2"/>
    </font>
    <font>
      <b/>
      <sz val="13"/>
      <color theme="1"/>
      <name val="Arial"/>
      <family val="2"/>
    </font>
    <font>
      <sz val="13"/>
      <color theme="1"/>
      <name val="Arial"/>
      <family val="2"/>
    </font>
    <font>
      <i/>
      <sz val="9"/>
      <color theme="1"/>
      <name val="Calibri"/>
      <family val="2"/>
    </font>
    <font>
      <i/>
      <sz val="10"/>
      <color rgb="FF92D050"/>
      <name val="Arial"/>
      <family val="2"/>
    </font>
    <font>
      <i/>
      <sz val="11"/>
      <color theme="1"/>
      <name val="Calibri"/>
      <family val="2"/>
    </font>
    <font>
      <i/>
      <sz val="12"/>
      <color theme="1"/>
      <name val="Arial"/>
      <family val="2"/>
    </font>
    <font>
      <i/>
      <u val="single"/>
      <sz val="11"/>
      <color theme="10"/>
      <name val="Calibri"/>
      <family val="2"/>
    </font>
    <font>
      <i/>
      <u val="single"/>
      <sz val="10"/>
      <color theme="10"/>
      <name val="Calibri"/>
      <family val="2"/>
    </font>
    <font>
      <i/>
      <u val="single"/>
      <sz val="10"/>
      <color theme="10"/>
      <name val="Arial"/>
      <family val="2"/>
    </font>
    <font>
      <i/>
      <sz val="10"/>
      <color theme="1"/>
      <name val="Calibri"/>
      <family val="2"/>
    </font>
    <font>
      <i/>
      <u val="single"/>
      <sz val="9"/>
      <color theme="10"/>
      <name val="Calibri"/>
      <family val="2"/>
    </font>
    <font>
      <b/>
      <i/>
      <sz val="9"/>
      <color rgb="FF000000"/>
      <name val="Arial"/>
      <family val="2"/>
    </font>
    <font>
      <sz val="10"/>
      <color rgb="FF666666"/>
      <name val="Arial"/>
      <family val="2"/>
    </font>
    <font>
      <b/>
      <i/>
      <sz val="9"/>
      <color theme="1"/>
      <name val="Calibri"/>
      <family val="2"/>
    </font>
    <font>
      <b/>
      <sz val="9"/>
      <color theme="1"/>
      <name val="Calibri"/>
      <family val="2"/>
    </font>
    <font>
      <sz val="8"/>
      <color rgb="FF666666"/>
      <name val="Arial"/>
      <family val="2"/>
    </font>
    <font>
      <sz val="8"/>
      <color rgb="FF000000"/>
      <name val="Arial"/>
      <family val="2"/>
    </font>
    <font>
      <sz val="9"/>
      <color rgb="FF666666"/>
      <name val="Arial"/>
      <family val="2"/>
    </font>
    <font>
      <sz val="10"/>
      <color rgb="FF000000"/>
      <name val="ArialMT"/>
      <family val="0"/>
    </font>
    <font>
      <i/>
      <sz val="10"/>
      <color rgb="FF000000"/>
      <name val="Arial-BoldMT"/>
      <family val="0"/>
    </font>
    <font>
      <i/>
      <sz val="11"/>
      <color rgb="FF000000"/>
      <name val="Arial-BoldMT"/>
      <family val="0"/>
    </font>
    <font>
      <sz val="9"/>
      <color rgb="FFFF0000"/>
      <name val="Arial"/>
      <family val="2"/>
    </font>
    <font>
      <i/>
      <sz val="10"/>
      <color rgb="FF000000"/>
      <name val="Arial"/>
      <family val="2"/>
    </font>
    <font>
      <b/>
      <sz val="9"/>
      <color theme="1"/>
      <name val="Arial"/>
      <family val="2"/>
    </font>
    <font>
      <b/>
      <i/>
      <sz val="11"/>
      <color theme="1"/>
      <name val="Calibri"/>
      <family val="2"/>
    </font>
    <font>
      <b/>
      <sz val="11"/>
      <color theme="1"/>
      <name val="Arial"/>
      <family val="2"/>
    </font>
    <font>
      <sz val="9"/>
      <color rgb="FF000000"/>
      <name val="Arial"/>
      <family val="2"/>
    </font>
    <font>
      <b/>
      <sz val="9"/>
      <color rgb="FF666666"/>
      <name val="Arial"/>
      <family val="2"/>
    </font>
    <font>
      <b/>
      <i/>
      <sz val="10"/>
      <color rgb="FF000000"/>
      <name val="Arial-BoldMT"/>
      <family val="0"/>
    </font>
    <font>
      <sz val="10"/>
      <color rgb="FFFF0000"/>
      <name val="Arial"/>
      <family val="2"/>
    </font>
    <font>
      <b/>
      <i/>
      <sz val="9"/>
      <color theme="1"/>
      <name val="Arial"/>
      <family val="2"/>
    </font>
    <font>
      <b/>
      <i/>
      <sz val="11"/>
      <color theme="1"/>
      <name val="Arial"/>
      <family val="2"/>
    </font>
    <font>
      <i/>
      <sz val="9"/>
      <color theme="1"/>
      <name val="Arial"/>
      <family val="2"/>
    </font>
    <font>
      <i/>
      <sz val="11"/>
      <color rgb="FF666666"/>
      <name val="Arial"/>
      <family val="2"/>
    </font>
    <font>
      <i/>
      <sz val="10"/>
      <color rgb="FF666666"/>
      <name val="Arial"/>
      <family val="2"/>
    </font>
    <font>
      <sz val="10"/>
      <color rgb="FF000000"/>
      <name val="Arial"/>
      <family val="2"/>
    </font>
    <font>
      <i/>
      <sz val="9"/>
      <color rgb="FF666666"/>
      <name val="Arial"/>
      <family val="2"/>
    </font>
    <font>
      <sz val="11"/>
      <color rgb="FF000000"/>
      <name val="Arial"/>
      <family val="2"/>
    </font>
    <font>
      <i/>
      <sz val="9"/>
      <color rgb="FF000000"/>
      <name val="Arial"/>
      <family val="2"/>
    </font>
    <font>
      <b/>
      <i/>
      <sz val="10"/>
      <color theme="1"/>
      <name val="Arial"/>
      <family val="2"/>
    </font>
    <font>
      <b/>
      <i/>
      <sz val="14"/>
      <color theme="1"/>
      <name val="Arial"/>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3499799966812134"/>
        <bgColor indexed="64"/>
      </patternFill>
    </fill>
    <fill>
      <patternFill patternType="solid">
        <fgColor rgb="FFFFFF00"/>
        <bgColor indexed="64"/>
      </patternFill>
    </fill>
    <fill>
      <patternFill patternType="solid">
        <fgColor rgb="FFFF0000"/>
        <bgColor indexed="64"/>
      </patternFill>
    </fill>
    <fill>
      <patternFill patternType="solid">
        <fgColor rgb="FFFFFFFF"/>
        <bgColor indexed="64"/>
      </patternFill>
    </fill>
    <fill>
      <patternFill patternType="solid">
        <fgColor rgb="FF00B050"/>
        <bgColor indexed="64"/>
      </patternFill>
    </fill>
    <fill>
      <patternFill patternType="solid">
        <fgColor indexed="2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bottom style="thin"/>
    </border>
    <border>
      <left style="thin"/>
      <right style="medium"/>
      <top/>
      <bottom style="thin"/>
    </border>
    <border>
      <left style="thin"/>
      <right style="medium"/>
      <top style="thin"/>
      <bottom style="thin"/>
    </border>
    <border>
      <left/>
      <right style="thin"/>
      <top style="thin"/>
      <bottom style="thin"/>
    </border>
    <border>
      <left style="thin"/>
      <right/>
      <top style="thin"/>
      <bottom style="thin"/>
    </border>
    <border>
      <left style="medium"/>
      <right style="thin"/>
      <top style="medium"/>
      <bottom style="thin"/>
    </border>
    <border>
      <left style="medium"/>
      <right style="thin"/>
      <top style="thin"/>
      <bottom style="thin"/>
    </border>
    <border>
      <left style="thin"/>
      <right style="thin"/>
      <top/>
      <bottom/>
    </border>
    <border>
      <left style="thin"/>
      <right/>
      <top style="medium"/>
      <bottom style="thin"/>
    </border>
    <border>
      <left/>
      <right style="medium"/>
      <top style="medium"/>
      <bottom style="thin"/>
    </border>
    <border>
      <left/>
      <right style="medium"/>
      <top style="thin"/>
      <bottom style="thin"/>
    </border>
    <border>
      <left style="thin"/>
      <right/>
      <top style="thin"/>
      <bottom style="medium"/>
    </border>
    <border>
      <left/>
      <right style="medium"/>
      <top style="thin"/>
      <bottom style="medium"/>
    </border>
    <border>
      <left style="medium"/>
      <right style="thin"/>
      <top/>
      <bottom style="thin"/>
    </border>
    <border>
      <left style="medium"/>
      <right style="thin"/>
      <top style="thin"/>
      <bottom/>
    </border>
    <border>
      <left style="thin"/>
      <right/>
      <top/>
      <bottom style="thin"/>
    </border>
    <border>
      <left style="thin"/>
      <right/>
      <top style="thin"/>
      <bottom/>
    </border>
    <border>
      <left/>
      <right style="thin"/>
      <top/>
      <bottom style="thin"/>
    </border>
    <border>
      <left style="thin"/>
      <right style="thin"/>
      <top style="thin"/>
      <bottom style="medium"/>
    </border>
    <border>
      <left style="thin"/>
      <right style="medium"/>
      <top style="thin"/>
      <bottom style="medium"/>
    </border>
    <border>
      <left>
        <color indexed="63"/>
      </left>
      <right style="thin"/>
      <top style="thin"/>
      <bottom>
        <color indexed="63"/>
      </bottom>
    </border>
    <border>
      <left/>
      <right/>
      <top style="thin"/>
      <bottom style="thin"/>
    </border>
    <border>
      <left/>
      <right/>
      <top style="thin"/>
      <bottom/>
    </border>
    <border>
      <left style="medium"/>
      <right style="thin"/>
      <top style="medium"/>
      <bottom>
        <color indexed="63"/>
      </bottom>
    </border>
    <border>
      <left style="thin"/>
      <right style="thin"/>
      <top style="medium"/>
      <bottom style="thin"/>
    </border>
    <border>
      <left style="thin"/>
      <right style="medium"/>
      <top style="medium"/>
      <bottom style="thin"/>
    </border>
    <border>
      <left style="medium"/>
      <right/>
      <top style="medium"/>
      <bottom/>
    </border>
    <border>
      <left/>
      <right/>
      <top style="medium"/>
      <bottom/>
    </border>
    <border>
      <left/>
      <right style="thin"/>
      <top style="medium"/>
      <bottom/>
    </border>
    <border>
      <left style="medium"/>
      <right/>
      <top/>
      <bottom/>
    </border>
    <border>
      <left/>
      <right style="thin"/>
      <top/>
      <bottom/>
    </border>
    <border>
      <left style="medium"/>
      <right/>
      <top/>
      <bottom style="medium"/>
    </border>
    <border>
      <left/>
      <right/>
      <top/>
      <bottom style="medium"/>
    </border>
    <border>
      <left/>
      <right style="thin"/>
      <top/>
      <bottom style="medium"/>
    </border>
    <border>
      <left/>
      <right/>
      <top style="medium"/>
      <bottom style="thin"/>
    </border>
    <border>
      <left/>
      <right style="thin"/>
      <top style="medium"/>
      <bottom style="thin"/>
    </border>
    <border>
      <left/>
      <right/>
      <top style="thin"/>
      <bottom style="medium"/>
    </border>
    <border>
      <left/>
      <right style="thin"/>
      <top style="thin"/>
      <bottom style="medium"/>
    </border>
    <border>
      <left style="thin"/>
      <right style="thin"/>
      <top style="medium"/>
      <bottom>
        <color indexed="63"/>
      </bottom>
    </border>
    <border>
      <left style="thin"/>
      <right style="medium"/>
      <top style="medium"/>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2" fillId="20" borderId="0" applyNumberFormat="0" applyBorder="0" applyAlignment="0" applyProtection="0"/>
    <xf numFmtId="0" fontId="93" fillId="21" borderId="1" applyNumberFormat="0" applyAlignment="0" applyProtection="0"/>
    <xf numFmtId="0" fontId="94" fillId="22" borderId="2" applyNumberFormat="0" applyAlignment="0" applyProtection="0"/>
    <xf numFmtId="0" fontId="95" fillId="0" borderId="3" applyNumberFormat="0" applyFill="0" applyAlignment="0" applyProtection="0"/>
    <xf numFmtId="0" fontId="96" fillId="0" borderId="4" applyNumberFormat="0" applyFill="0" applyAlignment="0" applyProtection="0"/>
    <xf numFmtId="0" fontId="97" fillId="0" borderId="0" applyNumberFormat="0" applyFill="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1" fillId="26" borderId="0" applyNumberFormat="0" applyBorder="0" applyAlignment="0" applyProtection="0"/>
    <xf numFmtId="0" fontId="91" fillId="27" borderId="0" applyNumberFormat="0" applyBorder="0" applyAlignment="0" applyProtection="0"/>
    <xf numFmtId="0" fontId="91" fillId="28" borderId="0" applyNumberFormat="0" applyBorder="0" applyAlignment="0" applyProtection="0"/>
    <xf numFmtId="0" fontId="98" fillId="29" borderId="1" applyNumberFormat="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30" borderId="0" applyNumberFormat="0" applyBorder="0" applyAlignment="0" applyProtection="0"/>
    <xf numFmtId="43" fontId="0" fillId="0" borderId="0" applyFont="0" applyFill="0" applyBorder="0" applyAlignment="0" applyProtection="0"/>
    <xf numFmtId="177" fontId="0" fillId="0" borderId="0" applyFont="0" applyFill="0" applyBorder="0" applyAlignment="0" applyProtection="0"/>
    <xf numFmtId="190" fontId="15"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0" fontId="10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103" fillId="21" borderId="6" applyNumberFormat="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0" borderId="7" applyNumberFormat="0" applyFill="0" applyAlignment="0" applyProtection="0"/>
    <xf numFmtId="0" fontId="97" fillId="0" borderId="8" applyNumberFormat="0" applyFill="0" applyAlignment="0" applyProtection="0"/>
    <xf numFmtId="0" fontId="108" fillId="0" borderId="9" applyNumberFormat="0" applyFill="0" applyAlignment="0" applyProtection="0"/>
  </cellStyleXfs>
  <cellXfs count="590">
    <xf numFmtId="0" fontId="0" fillId="0" borderId="0" xfId="0" applyFont="1" applyAlignment="1">
      <alignment/>
    </xf>
    <xf numFmtId="0" fontId="0" fillId="0" borderId="0" xfId="0" applyAlignment="1">
      <alignment wrapText="1"/>
    </xf>
    <xf numFmtId="0" fontId="0" fillId="33" borderId="0" xfId="0" applyFill="1" applyAlignment="1">
      <alignment wrapText="1"/>
    </xf>
    <xf numFmtId="0" fontId="109" fillId="33" borderId="10" xfId="0" applyFont="1" applyFill="1" applyBorder="1" applyAlignment="1">
      <alignment wrapText="1"/>
    </xf>
    <xf numFmtId="0" fontId="0" fillId="0" borderId="0" xfId="0" applyBorder="1" applyAlignment="1">
      <alignment wrapText="1"/>
    </xf>
    <xf numFmtId="0" fontId="0" fillId="33" borderId="11" xfId="0" applyFill="1" applyBorder="1" applyAlignment="1">
      <alignment wrapText="1"/>
    </xf>
    <xf numFmtId="0" fontId="0" fillId="0" borderId="11" xfId="0" applyBorder="1" applyAlignment="1">
      <alignment horizontal="center" wrapText="1"/>
    </xf>
    <xf numFmtId="0" fontId="0" fillId="0" borderId="11" xfId="0" applyBorder="1" applyAlignment="1">
      <alignment wrapText="1"/>
    </xf>
    <xf numFmtId="0" fontId="108" fillId="0" borderId="11" xfId="0" applyFont="1" applyBorder="1" applyAlignment="1">
      <alignment wrapText="1"/>
    </xf>
    <xf numFmtId="0" fontId="109" fillId="33" borderId="11" xfId="0" applyFont="1" applyFill="1" applyBorder="1" applyAlignment="1">
      <alignment horizontal="justify" vertical="justify" wrapText="1"/>
    </xf>
    <xf numFmtId="14" fontId="0" fillId="0" borderId="11" xfId="0" applyNumberFormat="1" applyBorder="1" applyAlignment="1">
      <alignment wrapText="1"/>
    </xf>
    <xf numFmtId="0" fontId="108" fillId="0" borderId="11" xfId="0" applyFont="1" applyBorder="1" applyAlignment="1">
      <alignment wrapText="1"/>
    </xf>
    <xf numFmtId="183" fontId="0" fillId="0" borderId="11" xfId="0" applyNumberFormat="1" applyBorder="1" applyAlignment="1">
      <alignment wrapText="1"/>
    </xf>
    <xf numFmtId="0" fontId="108" fillId="33" borderId="11" xfId="0" applyFont="1" applyFill="1" applyBorder="1" applyAlignment="1">
      <alignment wrapText="1"/>
    </xf>
    <xf numFmtId="14" fontId="0" fillId="33" borderId="11" xfId="0" applyNumberFormat="1" applyFill="1" applyBorder="1" applyAlignment="1">
      <alignment wrapText="1"/>
    </xf>
    <xf numFmtId="0" fontId="110" fillId="0" borderId="11" xfId="0" applyFont="1" applyBorder="1" applyAlignment="1">
      <alignment wrapText="1"/>
    </xf>
    <xf numFmtId="0" fontId="8" fillId="0" borderId="11" xfId="0" applyFont="1" applyBorder="1" applyAlignment="1">
      <alignment wrapText="1"/>
    </xf>
    <xf numFmtId="17" fontId="0" fillId="0" borderId="11" xfId="0" applyNumberFormat="1" applyBorder="1" applyAlignment="1">
      <alignment wrapText="1"/>
    </xf>
    <xf numFmtId="0" fontId="110" fillId="33" borderId="11" xfId="0" applyFont="1" applyFill="1" applyBorder="1" applyAlignment="1">
      <alignment wrapText="1"/>
    </xf>
    <xf numFmtId="0" fontId="0" fillId="0" borderId="11" xfId="0" applyBorder="1" applyAlignment="1">
      <alignment horizontal="right" wrapText="1"/>
    </xf>
    <xf numFmtId="0" fontId="26" fillId="0" borderId="11" xfId="0" applyFont="1" applyBorder="1" applyAlignment="1">
      <alignment wrapText="1"/>
    </xf>
    <xf numFmtId="185" fontId="0" fillId="0" borderId="11" xfId="0" applyNumberFormat="1" applyBorder="1" applyAlignment="1">
      <alignment wrapText="1"/>
    </xf>
    <xf numFmtId="0" fontId="109" fillId="33" borderId="11" xfId="0" applyFont="1" applyFill="1" applyBorder="1" applyAlignment="1">
      <alignment horizontal="justify" wrapText="1"/>
    </xf>
    <xf numFmtId="180" fontId="0" fillId="0" borderId="11" xfId="53" applyFont="1" applyBorder="1" applyAlignment="1">
      <alignment horizontal="center" wrapText="1"/>
    </xf>
    <xf numFmtId="180" fontId="0" fillId="0" borderId="11" xfId="53" applyFont="1" applyBorder="1" applyAlignment="1">
      <alignment wrapText="1"/>
    </xf>
    <xf numFmtId="180" fontId="0" fillId="33" borderId="11" xfId="53" applyFont="1" applyFill="1" applyBorder="1" applyAlignment="1">
      <alignment wrapText="1"/>
    </xf>
    <xf numFmtId="0" fontId="26" fillId="33" borderId="11" xfId="0" applyFont="1" applyFill="1" applyBorder="1" applyAlignment="1">
      <alignment wrapText="1"/>
    </xf>
    <xf numFmtId="0" fontId="8" fillId="33" borderId="11" xfId="0" applyFont="1" applyFill="1" applyBorder="1" applyAlignment="1">
      <alignment wrapText="1"/>
    </xf>
    <xf numFmtId="180" fontId="26" fillId="33" borderId="11" xfId="53" applyFont="1" applyFill="1" applyBorder="1" applyAlignment="1">
      <alignment wrapText="1"/>
    </xf>
    <xf numFmtId="14" fontId="26" fillId="33" borderId="11" xfId="0" applyNumberFormat="1" applyFont="1" applyFill="1" applyBorder="1" applyAlignment="1">
      <alignment wrapText="1"/>
    </xf>
    <xf numFmtId="14" fontId="108" fillId="0" borderId="11" xfId="0" applyNumberFormat="1" applyFont="1" applyBorder="1" applyAlignment="1">
      <alignment wrapText="1"/>
    </xf>
    <xf numFmtId="0" fontId="2" fillId="33" borderId="11" xfId="0" applyFont="1" applyFill="1" applyBorder="1" applyAlignment="1">
      <alignment horizontal="center" vertical="center" wrapText="1"/>
    </xf>
    <xf numFmtId="184" fontId="2" fillId="33" borderId="11" xfId="0" applyNumberFormat="1"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11" xfId="0" applyFont="1" applyBorder="1" applyAlignment="1">
      <alignment wrapText="1"/>
    </xf>
    <xf numFmtId="0" fontId="99" fillId="0" borderId="11" xfId="46" applyBorder="1" applyAlignment="1" applyProtection="1">
      <alignment vertical="center" wrapText="1"/>
      <protection/>
    </xf>
    <xf numFmtId="0" fontId="111" fillId="0" borderId="11" xfId="0" applyFont="1" applyBorder="1" applyAlignment="1">
      <alignment vertical="center" wrapText="1"/>
    </xf>
    <xf numFmtId="0" fontId="9" fillId="0" borderId="12" xfId="0" applyFont="1" applyBorder="1" applyAlignment="1">
      <alignment horizontal="center" wrapText="1"/>
    </xf>
    <xf numFmtId="0" fontId="99" fillId="33" borderId="12" xfId="46" applyFill="1" applyBorder="1" applyAlignment="1" applyProtection="1">
      <alignment horizontal="center" wrapText="1"/>
      <protection/>
    </xf>
    <xf numFmtId="0" fontId="99" fillId="0" borderId="11" xfId="46" applyBorder="1" applyAlignment="1" applyProtection="1">
      <alignment wrapText="1"/>
      <protection/>
    </xf>
    <xf numFmtId="0" fontId="112" fillId="0" borderId="13" xfId="0" applyFont="1" applyBorder="1" applyAlignment="1">
      <alignment wrapText="1"/>
    </xf>
    <xf numFmtId="0" fontId="99" fillId="33" borderId="11" xfId="46" applyFill="1" applyBorder="1" applyAlignment="1" applyProtection="1">
      <alignment horizontal="center" vertical="center" wrapText="1"/>
      <protection/>
    </xf>
    <xf numFmtId="0" fontId="111" fillId="0" borderId="14" xfId="0" applyFont="1" applyBorder="1" applyAlignment="1">
      <alignment wrapText="1"/>
    </xf>
    <xf numFmtId="0" fontId="14" fillId="0" borderId="11" xfId="0" applyFont="1" applyBorder="1" applyAlignment="1">
      <alignment horizontal="center" vertical="center" wrapText="1"/>
    </xf>
    <xf numFmtId="0" fontId="113" fillId="0" borderId="0" xfId="0" applyFont="1" applyAlignment="1">
      <alignment wrapText="1"/>
    </xf>
    <xf numFmtId="0" fontId="99" fillId="0" borderId="0" xfId="46" applyAlignment="1" applyProtection="1">
      <alignment wrapText="1"/>
      <protection/>
    </xf>
    <xf numFmtId="0" fontId="17" fillId="34" borderId="0" xfId="0" applyFont="1" applyFill="1" applyAlignment="1">
      <alignment horizontal="center" wrapText="1"/>
    </xf>
    <xf numFmtId="0" fontId="0" fillId="34" borderId="0" xfId="0" applyFill="1" applyAlignment="1">
      <alignment/>
    </xf>
    <xf numFmtId="15" fontId="17" fillId="34" borderId="0" xfId="0" applyNumberFormat="1" applyFont="1" applyFill="1" applyAlignment="1">
      <alignment horizontal="center"/>
    </xf>
    <xf numFmtId="15" fontId="18" fillId="34" borderId="0" xfId="0" applyNumberFormat="1" applyFont="1" applyFill="1" applyAlignment="1">
      <alignment horizontal="center"/>
    </xf>
    <xf numFmtId="0" fontId="19" fillId="34" borderId="0" xfId="0" applyFont="1" applyFill="1" applyAlignment="1">
      <alignment/>
    </xf>
    <xf numFmtId="3" fontId="19" fillId="34" borderId="0" xfId="0" applyNumberFormat="1" applyFont="1" applyFill="1" applyAlignment="1">
      <alignment/>
    </xf>
    <xf numFmtId="0" fontId="19" fillId="0" borderId="0" xfId="0" applyFont="1" applyAlignment="1">
      <alignment/>
    </xf>
    <xf numFmtId="15" fontId="15" fillId="0" borderId="0" xfId="0" applyNumberFormat="1" applyFont="1" applyAlignment="1">
      <alignment horizontal="center"/>
    </xf>
    <xf numFmtId="15" fontId="13" fillId="0" borderId="0" xfId="0" applyNumberFormat="1" applyFont="1" applyAlignment="1">
      <alignment horizontal="center"/>
    </xf>
    <xf numFmtId="15" fontId="0" fillId="0" borderId="0" xfId="0" applyNumberFormat="1" applyAlignment="1">
      <alignment horizontal="center"/>
    </xf>
    <xf numFmtId="0" fontId="15" fillId="0" borderId="0" xfId="0" applyFont="1" applyAlignment="1">
      <alignment horizontal="center"/>
    </xf>
    <xf numFmtId="3" fontId="15" fillId="33" borderId="0" xfId="0" applyNumberFormat="1" applyFont="1" applyFill="1" applyAlignment="1">
      <alignment/>
    </xf>
    <xf numFmtId="0" fontId="17" fillId="0" borderId="0" xfId="0" applyFont="1" applyAlignment="1">
      <alignment horizontal="center"/>
    </xf>
    <xf numFmtId="0" fontId="16" fillId="33" borderId="11" xfId="0" applyFont="1" applyFill="1" applyBorder="1" applyAlignment="1">
      <alignment horizontal="center" vertical="justify" wrapText="1"/>
    </xf>
    <xf numFmtId="0" fontId="114" fillId="0" borderId="15" xfId="0" applyFont="1" applyBorder="1" applyAlignment="1">
      <alignment horizontal="center"/>
    </xf>
    <xf numFmtId="0" fontId="10" fillId="33" borderId="15" xfId="0" applyFont="1" applyFill="1" applyBorder="1" applyAlignment="1">
      <alignment horizontal="center" vertical="justify" wrapText="1"/>
    </xf>
    <xf numFmtId="0" fontId="0" fillId="0" borderId="11" xfId="0" applyBorder="1" applyAlignment="1">
      <alignment horizontal="center"/>
    </xf>
    <xf numFmtId="3" fontId="15" fillId="33" borderId="11" xfId="0" applyNumberFormat="1" applyFont="1" applyFill="1" applyBorder="1" applyAlignment="1">
      <alignment/>
    </xf>
    <xf numFmtId="186" fontId="0" fillId="0" borderId="11" xfId="0" applyNumberFormat="1" applyBorder="1" applyAlignment="1">
      <alignment/>
    </xf>
    <xf numFmtId="16" fontId="10" fillId="33" borderId="15" xfId="0" applyNumberFormat="1" applyFont="1" applyFill="1" applyBorder="1" applyAlignment="1">
      <alignment horizontal="center" vertical="justify" wrapText="1"/>
    </xf>
    <xf numFmtId="0" fontId="115" fillId="33" borderId="11" xfId="0" applyFont="1" applyFill="1" applyBorder="1" applyAlignment="1">
      <alignment horizontal="center" vertical="justify" wrapText="1"/>
    </xf>
    <xf numFmtId="49" fontId="113" fillId="33" borderId="15" xfId="0" applyNumberFormat="1" applyFont="1" applyFill="1" applyBorder="1" applyAlignment="1">
      <alignment horizontal="center" vertical="justify" wrapText="1"/>
    </xf>
    <xf numFmtId="0" fontId="113" fillId="33" borderId="15" xfId="0" applyFont="1" applyFill="1" applyBorder="1" applyAlignment="1">
      <alignment horizontal="center" vertical="justify" wrapText="1"/>
    </xf>
    <xf numFmtId="0" fontId="11" fillId="33" borderId="11" xfId="0" applyFont="1" applyFill="1" applyBorder="1" applyAlignment="1">
      <alignment horizontal="center" vertical="justify" wrapText="1"/>
    </xf>
    <xf numFmtId="0" fontId="13" fillId="0" borderId="15" xfId="0" applyFont="1" applyBorder="1" applyAlignment="1">
      <alignment horizontal="center"/>
    </xf>
    <xf numFmtId="49" fontId="15" fillId="33" borderId="15" xfId="0" applyNumberFormat="1" applyFont="1" applyFill="1" applyBorder="1" applyAlignment="1">
      <alignment horizontal="center" vertical="justify" wrapText="1"/>
    </xf>
    <xf numFmtId="49" fontId="10" fillId="33" borderId="15" xfId="0" applyNumberFormat="1" applyFont="1" applyFill="1" applyBorder="1" applyAlignment="1">
      <alignment horizontal="center" vertical="justify" wrapText="1"/>
    </xf>
    <xf numFmtId="0" fontId="13" fillId="0" borderId="11" xfId="0" applyFont="1" applyBorder="1" applyAlignment="1">
      <alignment horizontal="center" vertical="center"/>
    </xf>
    <xf numFmtId="0" fontId="13" fillId="0" borderId="15" xfId="0" applyFont="1"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15" fillId="33" borderId="11" xfId="0" applyFont="1" applyFill="1" applyBorder="1" applyAlignment="1">
      <alignment horizontal="center"/>
    </xf>
    <xf numFmtId="0" fontId="11" fillId="33" borderId="16" xfId="0" applyFont="1" applyFill="1" applyBorder="1" applyAlignment="1">
      <alignment horizontal="center" vertical="justify" wrapText="1"/>
    </xf>
    <xf numFmtId="0" fontId="13" fillId="0" borderId="10" xfId="0" applyFont="1" applyBorder="1" applyAlignment="1">
      <alignment horizontal="center" vertical="center"/>
    </xf>
    <xf numFmtId="0" fontId="13" fillId="0" borderId="0" xfId="0" applyFont="1" applyAlignment="1">
      <alignment horizontal="center"/>
    </xf>
    <xf numFmtId="0" fontId="0" fillId="0" borderId="0" xfId="0" applyAlignment="1">
      <alignment horizontal="center"/>
    </xf>
    <xf numFmtId="186" fontId="0" fillId="0" borderId="0" xfId="0" applyNumberFormat="1" applyAlignment="1">
      <alignment/>
    </xf>
    <xf numFmtId="183" fontId="108" fillId="0" borderId="11" xfId="0" applyNumberFormat="1" applyFont="1" applyBorder="1" applyAlignment="1">
      <alignment wrapText="1"/>
    </xf>
    <xf numFmtId="0" fontId="0" fillId="35" borderId="0" xfId="0" applyFill="1" applyAlignment="1">
      <alignment wrapText="1"/>
    </xf>
    <xf numFmtId="0" fontId="108" fillId="35" borderId="11" xfId="0" applyFont="1" applyFill="1" applyBorder="1" applyAlignment="1">
      <alignment wrapText="1"/>
    </xf>
    <xf numFmtId="14" fontId="108" fillId="35" borderId="11" xfId="0" applyNumberFormat="1" applyFont="1" applyFill="1" applyBorder="1" applyAlignment="1">
      <alignment wrapText="1"/>
    </xf>
    <xf numFmtId="0" fontId="8" fillId="35" borderId="11" xfId="0" applyFont="1" applyFill="1" applyBorder="1" applyAlignment="1">
      <alignment wrapText="1"/>
    </xf>
    <xf numFmtId="0" fontId="0" fillId="35" borderId="11" xfId="0" applyFill="1" applyBorder="1" applyAlignment="1">
      <alignment wrapText="1"/>
    </xf>
    <xf numFmtId="0" fontId="0" fillId="36" borderId="11" xfId="0" applyFill="1" applyBorder="1" applyAlignment="1">
      <alignment wrapText="1"/>
    </xf>
    <xf numFmtId="0" fontId="113" fillId="33" borderId="0" xfId="0" applyFont="1" applyFill="1" applyAlignment="1">
      <alignment wrapText="1"/>
    </xf>
    <xf numFmtId="0" fontId="113" fillId="33" borderId="11" xfId="0" applyFont="1" applyFill="1" applyBorder="1" applyAlignment="1">
      <alignment wrapText="1"/>
    </xf>
    <xf numFmtId="0" fontId="116" fillId="33" borderId="11" xfId="0" applyFont="1" applyFill="1" applyBorder="1" applyAlignment="1">
      <alignment wrapText="1"/>
    </xf>
    <xf numFmtId="180" fontId="113" fillId="33" borderId="11" xfId="53" applyFont="1" applyFill="1" applyBorder="1" applyAlignment="1">
      <alignment wrapText="1"/>
    </xf>
    <xf numFmtId="0" fontId="17" fillId="33" borderId="11" xfId="0" applyFont="1" applyFill="1" applyBorder="1" applyAlignment="1">
      <alignment wrapText="1"/>
    </xf>
    <xf numFmtId="0" fontId="113" fillId="0" borderId="11" xfId="0" applyFont="1" applyBorder="1" applyAlignment="1">
      <alignment wrapText="1"/>
    </xf>
    <xf numFmtId="0" fontId="116" fillId="0" borderId="11" xfId="0" applyFont="1" applyBorder="1" applyAlignment="1">
      <alignment wrapText="1"/>
    </xf>
    <xf numFmtId="180" fontId="113" fillId="0" borderId="11" xfId="53" applyFont="1" applyBorder="1" applyAlignment="1">
      <alignment wrapText="1"/>
    </xf>
    <xf numFmtId="14" fontId="113" fillId="33" borderId="11" xfId="0" applyNumberFormat="1" applyFont="1" applyFill="1" applyBorder="1" applyAlignment="1">
      <alignment wrapText="1"/>
    </xf>
    <xf numFmtId="14" fontId="116" fillId="0" borderId="11" xfId="0" applyNumberFormat="1" applyFont="1" applyBorder="1" applyAlignment="1">
      <alignment wrapText="1"/>
    </xf>
    <xf numFmtId="180" fontId="113" fillId="0" borderId="11" xfId="53" applyFont="1" applyBorder="1" applyAlignment="1">
      <alignment horizontal="center" wrapText="1"/>
    </xf>
    <xf numFmtId="183" fontId="116" fillId="0" borderId="11" xfId="0" applyNumberFormat="1" applyFont="1" applyBorder="1" applyAlignment="1">
      <alignment wrapText="1"/>
    </xf>
    <xf numFmtId="0" fontId="15" fillId="33" borderId="11" xfId="0" applyFont="1" applyFill="1" applyBorder="1" applyAlignment="1">
      <alignment wrapText="1"/>
    </xf>
    <xf numFmtId="180" fontId="15" fillId="33" borderId="11" xfId="53" applyFont="1" applyFill="1" applyBorder="1" applyAlignment="1">
      <alignment wrapText="1"/>
    </xf>
    <xf numFmtId="0" fontId="114" fillId="0" borderId="11" xfId="0" applyFont="1" applyBorder="1" applyAlignment="1">
      <alignment wrapText="1"/>
    </xf>
    <xf numFmtId="0" fontId="113" fillId="0" borderId="12" xfId="0" applyFont="1" applyBorder="1" applyAlignment="1">
      <alignment wrapText="1"/>
    </xf>
    <xf numFmtId="0" fontId="114" fillId="0" borderId="12" xfId="0" applyFont="1" applyBorder="1" applyAlignment="1">
      <alignment wrapText="1"/>
    </xf>
    <xf numFmtId="0" fontId="113" fillId="0" borderId="0" xfId="0" applyFont="1" applyBorder="1" applyAlignment="1">
      <alignment wrapText="1"/>
    </xf>
    <xf numFmtId="0" fontId="114" fillId="0" borderId="0" xfId="0" applyFont="1" applyBorder="1" applyAlignment="1">
      <alignment wrapText="1"/>
    </xf>
    <xf numFmtId="0" fontId="113" fillId="33" borderId="17" xfId="0" applyFont="1" applyFill="1" applyBorder="1" applyAlignment="1">
      <alignment wrapText="1"/>
    </xf>
    <xf numFmtId="0" fontId="113" fillId="33" borderId="18" xfId="0" applyFont="1" applyFill="1" applyBorder="1" applyAlignment="1">
      <alignment horizontal="center" wrapText="1"/>
    </xf>
    <xf numFmtId="0" fontId="13" fillId="33" borderId="14" xfId="0" applyFont="1" applyFill="1" applyBorder="1" applyAlignment="1">
      <alignment wrapText="1"/>
    </xf>
    <xf numFmtId="0" fontId="117" fillId="33" borderId="11" xfId="0" applyFont="1" applyFill="1" applyBorder="1" applyAlignment="1">
      <alignment horizontal="center" wrapText="1"/>
    </xf>
    <xf numFmtId="14" fontId="117" fillId="33" borderId="11" xfId="0" applyNumberFormat="1" applyFont="1" applyFill="1" applyBorder="1" applyAlignment="1">
      <alignment horizontal="center" wrapText="1"/>
    </xf>
    <xf numFmtId="0" fontId="24" fillId="33" borderId="11" xfId="0" applyFont="1" applyFill="1" applyBorder="1" applyAlignment="1">
      <alignment horizontal="center" wrapText="1"/>
    </xf>
    <xf numFmtId="0" fontId="118" fillId="33" borderId="0" xfId="0" applyFont="1" applyFill="1" applyBorder="1" applyAlignment="1">
      <alignment horizontal="center" wrapText="1"/>
    </xf>
    <xf numFmtId="0" fontId="118" fillId="33" borderId="12" xfId="0" applyFont="1" applyFill="1" applyBorder="1" applyAlignment="1">
      <alignment horizontal="center" wrapText="1"/>
    </xf>
    <xf numFmtId="0" fontId="118" fillId="33" borderId="11" xfId="0" applyFont="1" applyFill="1" applyBorder="1" applyAlignment="1">
      <alignment horizontal="center" wrapText="1"/>
    </xf>
    <xf numFmtId="0" fontId="118" fillId="33" borderId="0" xfId="0" applyFont="1" applyFill="1" applyAlignment="1">
      <alignment horizontal="center" wrapText="1"/>
    </xf>
    <xf numFmtId="0" fontId="119" fillId="0" borderId="0" xfId="0" applyFont="1" applyAlignment="1">
      <alignment/>
    </xf>
    <xf numFmtId="0" fontId="11" fillId="0" borderId="11" xfId="0" applyFont="1" applyBorder="1" applyAlignment="1">
      <alignment horizontal="left" vertical="center" wrapText="1"/>
    </xf>
    <xf numFmtId="0" fontId="11" fillId="33" borderId="11" xfId="0" applyFont="1" applyFill="1" applyBorder="1" applyAlignment="1">
      <alignment horizontal="left" vertical="center" wrapText="1"/>
    </xf>
    <xf numFmtId="0" fontId="99" fillId="0" borderId="11" xfId="46" applyBorder="1" applyAlignment="1" applyProtection="1">
      <alignment horizontal="left" vertical="center" wrapText="1"/>
      <protection/>
    </xf>
    <xf numFmtId="184" fontId="11" fillId="0" borderId="11" xfId="52" applyNumberFormat="1" applyFont="1" applyBorder="1" applyAlignment="1">
      <alignment horizontal="left" vertical="center"/>
    </xf>
    <xf numFmtId="0" fontId="11" fillId="0" borderId="11" xfId="0" applyNumberFormat="1" applyFont="1" applyBorder="1" applyAlignment="1">
      <alignment horizontal="left" vertical="center"/>
    </xf>
    <xf numFmtId="180" fontId="11" fillId="0" borderId="11" xfId="53" applyFont="1" applyBorder="1" applyAlignment="1">
      <alignment horizontal="left" vertical="center"/>
    </xf>
    <xf numFmtId="0" fontId="11" fillId="0" borderId="11" xfId="0" applyFont="1" applyBorder="1" applyAlignment="1">
      <alignment horizontal="left" vertical="center"/>
    </xf>
    <xf numFmtId="0" fontId="60" fillId="0" borderId="11" xfId="0" applyFont="1" applyBorder="1" applyAlignment="1">
      <alignment horizontal="left" vertical="center"/>
    </xf>
    <xf numFmtId="0" fontId="11" fillId="33" borderId="11"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115" fillId="0" borderId="11" xfId="0" applyFont="1" applyBorder="1" applyAlignment="1">
      <alignment vertical="center"/>
    </xf>
    <xf numFmtId="0" fontId="99" fillId="0" borderId="19" xfId="46" applyBorder="1" applyAlignment="1" applyProtection="1">
      <alignment horizontal="left" vertical="center" wrapText="1"/>
      <protection/>
    </xf>
    <xf numFmtId="0" fontId="11" fillId="0" borderId="19" xfId="0" applyFont="1" applyBorder="1" applyAlignment="1">
      <alignment horizontal="left" vertical="center" wrapText="1"/>
    </xf>
    <xf numFmtId="184" fontId="11" fillId="0" borderId="19" xfId="52" applyNumberFormat="1" applyFont="1" applyBorder="1" applyAlignment="1">
      <alignment horizontal="left" vertical="center" wrapText="1"/>
    </xf>
    <xf numFmtId="0" fontId="11" fillId="33" borderId="10" xfId="0" applyFont="1" applyFill="1" applyBorder="1" applyAlignment="1">
      <alignment horizontal="center" vertical="center" wrapText="1"/>
    </xf>
    <xf numFmtId="0" fontId="11" fillId="0" borderId="10" xfId="0" applyFont="1" applyBorder="1" applyAlignment="1">
      <alignment vertical="center" wrapText="1"/>
    </xf>
    <xf numFmtId="184" fontId="11" fillId="0" borderId="10" xfId="52" applyNumberFormat="1" applyFont="1" applyBorder="1" applyAlignment="1">
      <alignment vertical="center"/>
    </xf>
    <xf numFmtId="184" fontId="11" fillId="0" borderId="10" xfId="52" applyNumberFormat="1" applyFont="1" applyBorder="1" applyAlignment="1">
      <alignment horizontal="left" vertical="center"/>
    </xf>
    <xf numFmtId="0" fontId="120" fillId="0" borderId="14" xfId="0" applyFont="1" applyBorder="1" applyAlignment="1">
      <alignment vertical="center" wrapText="1"/>
    </xf>
    <xf numFmtId="0" fontId="9" fillId="33" borderId="10" xfId="0" applyFont="1" applyFill="1" applyBorder="1" applyAlignment="1">
      <alignment horizontal="center" vertical="center" wrapText="1"/>
    </xf>
    <xf numFmtId="0" fontId="99" fillId="0" borderId="10" xfId="46" applyBorder="1" applyAlignment="1" applyProtection="1">
      <alignment vertical="center" wrapText="1"/>
      <protection/>
    </xf>
    <xf numFmtId="0" fontId="0" fillId="0" borderId="11" xfId="0" applyBorder="1" applyAlignment="1">
      <alignment horizontal="left" wrapText="1"/>
    </xf>
    <xf numFmtId="0" fontId="0" fillId="33" borderId="11" xfId="0" applyFill="1" applyBorder="1" applyAlignment="1">
      <alignment horizontal="left" wrapText="1"/>
    </xf>
    <xf numFmtId="0" fontId="5" fillId="33" borderId="11" xfId="0" applyFont="1" applyFill="1" applyBorder="1" applyAlignment="1">
      <alignment horizontal="left" wrapText="1"/>
    </xf>
    <xf numFmtId="0" fontId="109" fillId="33" borderId="11" xfId="0" applyFont="1" applyFill="1" applyBorder="1" applyAlignment="1">
      <alignment horizontal="left" wrapText="1"/>
    </xf>
    <xf numFmtId="180" fontId="0" fillId="33" borderId="11" xfId="53" applyFont="1" applyFill="1" applyBorder="1" applyAlignment="1">
      <alignment horizontal="left" wrapText="1"/>
    </xf>
    <xf numFmtId="14" fontId="0" fillId="33" borderId="11" xfId="0" applyNumberFormat="1" applyFill="1" applyBorder="1" applyAlignment="1">
      <alignment horizontal="left" wrapText="1"/>
    </xf>
    <xf numFmtId="0" fontId="108" fillId="33" borderId="11" xfId="0" applyFont="1" applyFill="1" applyBorder="1" applyAlignment="1">
      <alignment horizontal="left" wrapText="1"/>
    </xf>
    <xf numFmtId="0" fontId="108" fillId="35" borderId="11" xfId="0" applyFont="1" applyFill="1" applyBorder="1" applyAlignment="1">
      <alignment horizontal="left" wrapText="1"/>
    </xf>
    <xf numFmtId="0" fontId="110" fillId="33" borderId="11" xfId="0" applyFont="1" applyFill="1" applyBorder="1" applyAlignment="1">
      <alignment horizontal="left" wrapText="1"/>
    </xf>
    <xf numFmtId="0" fontId="0" fillId="0" borderId="0" xfId="0" applyAlignment="1">
      <alignment horizontal="left" wrapText="1"/>
    </xf>
    <xf numFmtId="0" fontId="0" fillId="0" borderId="11" xfId="0" applyBorder="1" applyAlignment="1">
      <alignment/>
    </xf>
    <xf numFmtId="0" fontId="109" fillId="33" borderId="11" xfId="0" applyFont="1" applyFill="1" applyBorder="1" applyAlignment="1">
      <alignment horizontal="left" vertical="justify"/>
    </xf>
    <xf numFmtId="0" fontId="109" fillId="33" borderId="11" xfId="0" applyFont="1" applyFill="1" applyBorder="1" applyAlignment="1">
      <alignment horizontal="justify" vertical="justify"/>
    </xf>
    <xf numFmtId="0" fontId="8" fillId="0" borderId="11" xfId="0" applyFont="1" applyBorder="1" applyAlignment="1">
      <alignment wrapText="1"/>
    </xf>
    <xf numFmtId="0" fontId="109" fillId="35" borderId="11" xfId="0" applyFont="1" applyFill="1" applyBorder="1" applyAlignment="1">
      <alignment horizontal="justify" vertical="justify" wrapText="1"/>
    </xf>
    <xf numFmtId="180" fontId="0" fillId="35" borderId="11" xfId="53" applyFont="1" applyFill="1" applyBorder="1" applyAlignment="1">
      <alignment wrapText="1"/>
    </xf>
    <xf numFmtId="14" fontId="0" fillId="35" borderId="11" xfId="0" applyNumberFormat="1" applyFill="1" applyBorder="1" applyAlignment="1">
      <alignment wrapText="1"/>
    </xf>
    <xf numFmtId="0" fontId="110" fillId="35" borderId="11" xfId="0" applyFont="1" applyFill="1" applyBorder="1" applyAlignment="1">
      <alignment wrapText="1"/>
    </xf>
    <xf numFmtId="0" fontId="110" fillId="35" borderId="11" xfId="0" applyFont="1" applyFill="1" applyBorder="1" applyAlignment="1">
      <alignment horizontal="center" wrapText="1"/>
    </xf>
    <xf numFmtId="0" fontId="110" fillId="0" borderId="11" xfId="0" applyFont="1" applyBorder="1" applyAlignment="1">
      <alignment horizontal="center" wrapText="1"/>
    </xf>
    <xf numFmtId="0" fontId="108" fillId="0" borderId="11" xfId="0" applyFont="1" applyBorder="1" applyAlignment="1">
      <alignment horizontal="center" wrapText="1"/>
    </xf>
    <xf numFmtId="0" fontId="11" fillId="0" borderId="10" xfId="0" applyFont="1" applyBorder="1" applyAlignment="1">
      <alignment vertical="center"/>
    </xf>
    <xf numFmtId="0" fontId="121" fillId="0" borderId="11" xfId="0" applyFont="1" applyBorder="1" applyAlignment="1">
      <alignment/>
    </xf>
    <xf numFmtId="0" fontId="113" fillId="0" borderId="11" xfId="0" applyFont="1" applyBorder="1" applyAlignment="1">
      <alignment horizontal="right" wrapText="1"/>
    </xf>
    <xf numFmtId="0" fontId="0" fillId="0" borderId="11" xfId="0" applyFont="1" applyBorder="1" applyAlignment="1">
      <alignment wrapText="1"/>
    </xf>
    <xf numFmtId="0" fontId="0" fillId="0" borderId="16" xfId="0" applyBorder="1" applyAlignment="1">
      <alignment wrapText="1"/>
    </xf>
    <xf numFmtId="0" fontId="109" fillId="33" borderId="11" xfId="0" applyFont="1" applyFill="1" applyBorder="1" applyAlignment="1">
      <alignment horizontal="justify"/>
    </xf>
    <xf numFmtId="181" fontId="0" fillId="0" borderId="11" xfId="52" applyFont="1" applyBorder="1" applyAlignment="1">
      <alignment wrapText="1"/>
    </xf>
    <xf numFmtId="0" fontId="0" fillId="7" borderId="11" xfId="0" applyFill="1" applyBorder="1" applyAlignment="1">
      <alignment wrapText="1"/>
    </xf>
    <xf numFmtId="0" fontId="108" fillId="7" borderId="11" xfId="0" applyFont="1" applyFill="1" applyBorder="1" applyAlignment="1">
      <alignment wrapText="1"/>
    </xf>
    <xf numFmtId="0" fontId="109" fillId="7" borderId="11" xfId="0" applyFont="1" applyFill="1" applyBorder="1" applyAlignment="1">
      <alignment horizontal="justify" wrapText="1"/>
    </xf>
    <xf numFmtId="181" fontId="0" fillId="7" borderId="11" xfId="52" applyFont="1" applyFill="1" applyBorder="1" applyAlignment="1">
      <alignment wrapText="1"/>
    </xf>
    <xf numFmtId="14" fontId="0" fillId="7" borderId="11" xfId="0" applyNumberFormat="1" applyFill="1" applyBorder="1" applyAlignment="1">
      <alignment wrapText="1"/>
    </xf>
    <xf numFmtId="0" fontId="0" fillId="7" borderId="0" xfId="0" applyFill="1" applyAlignment="1">
      <alignment wrapText="1"/>
    </xf>
    <xf numFmtId="181" fontId="0" fillId="33" borderId="11" xfId="52" applyFont="1" applyFill="1" applyBorder="1" applyAlignment="1">
      <alignment wrapText="1"/>
    </xf>
    <xf numFmtId="181" fontId="0" fillId="0" borderId="11" xfId="52" applyBorder="1" applyAlignment="1">
      <alignment wrapText="1"/>
    </xf>
    <xf numFmtId="15" fontId="108" fillId="33" borderId="11" xfId="0" applyNumberFormat="1" applyFont="1" applyFill="1" applyBorder="1" applyAlignment="1">
      <alignment wrapText="1"/>
    </xf>
    <xf numFmtId="0" fontId="113" fillId="33" borderId="0" xfId="0" applyFont="1" applyFill="1" applyBorder="1" applyAlignment="1">
      <alignment wrapText="1"/>
    </xf>
    <xf numFmtId="181" fontId="0" fillId="33" borderId="11" xfId="52" applyFont="1" applyFill="1" applyBorder="1" applyAlignment="1">
      <alignment/>
    </xf>
    <xf numFmtId="0" fontId="108" fillId="0" borderId="0" xfId="0" applyFont="1" applyBorder="1" applyAlignment="1">
      <alignment wrapText="1"/>
    </xf>
    <xf numFmtId="0" fontId="0" fillId="35" borderId="0" xfId="0" applyFill="1" applyBorder="1" applyAlignment="1">
      <alignment wrapText="1"/>
    </xf>
    <xf numFmtId="0" fontId="0" fillId="33" borderId="11" xfId="0" applyFont="1" applyFill="1" applyBorder="1" applyAlignment="1">
      <alignment wrapText="1"/>
    </xf>
    <xf numFmtId="14" fontId="116" fillId="33" borderId="11" xfId="0" applyNumberFormat="1" applyFont="1" applyFill="1" applyBorder="1" applyAlignment="1">
      <alignment wrapText="1"/>
    </xf>
    <xf numFmtId="180" fontId="113" fillId="33" borderId="11" xfId="53" applyFont="1" applyFill="1" applyBorder="1" applyAlignment="1">
      <alignment horizontal="center" wrapText="1"/>
    </xf>
    <xf numFmtId="183" fontId="116" fillId="33" borderId="11" xfId="0" applyNumberFormat="1" applyFont="1" applyFill="1" applyBorder="1" applyAlignment="1">
      <alignment wrapText="1"/>
    </xf>
    <xf numFmtId="17" fontId="113" fillId="33" borderId="11" xfId="0" applyNumberFormat="1" applyFont="1" applyFill="1" applyBorder="1" applyAlignment="1">
      <alignment wrapText="1"/>
    </xf>
    <xf numFmtId="0" fontId="114" fillId="33" borderId="0" xfId="0" applyFont="1" applyFill="1" applyAlignment="1">
      <alignment wrapText="1"/>
    </xf>
    <xf numFmtId="15" fontId="26" fillId="0" borderId="11" xfId="0" applyNumberFormat="1" applyFont="1" applyBorder="1" applyAlignment="1">
      <alignment wrapText="1"/>
    </xf>
    <xf numFmtId="0" fontId="121" fillId="0" borderId="0" xfId="0" applyFont="1" applyAlignment="1">
      <alignment/>
    </xf>
    <xf numFmtId="0" fontId="122" fillId="0" borderId="20" xfId="0" applyFont="1" applyBorder="1" applyAlignment="1">
      <alignment vertical="center" wrapText="1"/>
    </xf>
    <xf numFmtId="0" fontId="122" fillId="0" borderId="21" xfId="0" applyFont="1" applyBorder="1" applyAlignment="1">
      <alignment vertical="center" wrapText="1"/>
    </xf>
    <xf numFmtId="0" fontId="122" fillId="0" borderId="16" xfId="0" applyFont="1" applyBorder="1" applyAlignment="1">
      <alignment vertical="center" wrapText="1"/>
    </xf>
    <xf numFmtId="0" fontId="122" fillId="0" borderId="22" xfId="0" applyFont="1" applyBorder="1" applyAlignment="1">
      <alignment vertical="center" wrapText="1"/>
    </xf>
    <xf numFmtId="0" fontId="30" fillId="0" borderId="23" xfId="0" applyFont="1" applyBorder="1" applyAlignment="1">
      <alignment vertical="center" wrapText="1"/>
    </xf>
    <xf numFmtId="0" fontId="122" fillId="0" borderId="24" xfId="0" applyFont="1" applyBorder="1" applyAlignment="1">
      <alignment vertical="center" wrapText="1"/>
    </xf>
    <xf numFmtId="0" fontId="123" fillId="0" borderId="11" xfId="46" applyFont="1" applyBorder="1" applyAlignment="1" applyProtection="1">
      <alignment vertical="center" wrapText="1"/>
      <protection/>
    </xf>
    <xf numFmtId="0" fontId="123" fillId="0" borderId="11" xfId="46" applyFont="1" applyBorder="1" applyAlignment="1" applyProtection="1">
      <alignment wrapText="1"/>
      <protection/>
    </xf>
    <xf numFmtId="0" fontId="123" fillId="33" borderId="11" xfId="46" applyFont="1" applyFill="1" applyBorder="1" applyAlignment="1" applyProtection="1">
      <alignment horizontal="center" vertical="center" wrapText="1"/>
      <protection/>
    </xf>
    <xf numFmtId="0" fontId="123" fillId="0" borderId="11" xfId="46" applyFont="1" applyBorder="1" applyAlignment="1" applyProtection="1">
      <alignment horizontal="center" vertical="center" wrapText="1"/>
      <protection/>
    </xf>
    <xf numFmtId="0" fontId="11" fillId="0" borderId="10" xfId="0" applyFont="1" applyBorder="1" applyAlignment="1">
      <alignment horizontal="center" vertical="center"/>
    </xf>
    <xf numFmtId="0" fontId="14" fillId="0" borderId="10" xfId="0" applyFont="1" applyBorder="1" applyAlignment="1">
      <alignment horizontal="center" vertical="center" wrapText="1"/>
    </xf>
    <xf numFmtId="0" fontId="123" fillId="0" borderId="11" xfId="46" applyFont="1" applyBorder="1" applyAlignment="1" applyProtection="1">
      <alignment horizontal="left" wrapText="1"/>
      <protection/>
    </xf>
    <xf numFmtId="0" fontId="11" fillId="0" borderId="11" xfId="0" applyFont="1" applyBorder="1" applyAlignment="1">
      <alignment vertical="center" wrapText="1"/>
    </xf>
    <xf numFmtId="0" fontId="123" fillId="0" borderId="0" xfId="46" applyFont="1" applyAlignment="1" applyProtection="1">
      <alignment wrapText="1"/>
      <protection/>
    </xf>
    <xf numFmtId="0" fontId="9" fillId="0" borderId="11" xfId="0" applyFont="1" applyBorder="1" applyAlignment="1">
      <alignment horizontal="left" vertical="center" wrapText="1"/>
    </xf>
    <xf numFmtId="0" fontId="123" fillId="0" borderId="11" xfId="46" applyFont="1" applyBorder="1" applyAlignment="1" applyProtection="1">
      <alignment horizontal="left" vertical="center" wrapText="1"/>
      <protection/>
    </xf>
    <xf numFmtId="0" fontId="124" fillId="0" borderId="11" xfId="46" applyNumberFormat="1" applyFont="1" applyBorder="1" applyAlignment="1" applyProtection="1">
      <alignment horizontal="left" vertical="center" wrapText="1"/>
      <protection/>
    </xf>
    <xf numFmtId="0" fontId="124" fillId="0" borderId="11" xfId="46" applyFont="1" applyBorder="1" applyAlignment="1" applyProtection="1">
      <alignment vertical="center" wrapText="1"/>
      <protection/>
    </xf>
    <xf numFmtId="0" fontId="125" fillId="0" borderId="11" xfId="46" applyFont="1" applyBorder="1" applyAlignment="1" applyProtection="1">
      <alignment vertical="center" wrapText="1"/>
      <protection/>
    </xf>
    <xf numFmtId="0" fontId="11" fillId="0" borderId="19" xfId="0" applyFont="1" applyBorder="1" applyAlignment="1">
      <alignment horizontal="center" vertical="center" wrapText="1"/>
    </xf>
    <xf numFmtId="0" fontId="123" fillId="0" borderId="0" xfId="46" applyFont="1" applyAlignment="1" applyProtection="1">
      <alignment vertical="center" wrapText="1"/>
      <protection/>
    </xf>
    <xf numFmtId="0" fontId="11" fillId="0" borderId="10" xfId="0" applyFont="1" applyFill="1" applyBorder="1" applyAlignment="1">
      <alignment horizontal="center" vertical="center" wrapText="1"/>
    </xf>
    <xf numFmtId="0" fontId="9" fillId="0" borderId="0" xfId="0" applyFont="1" applyAlignment="1">
      <alignment vertical="center" wrapText="1"/>
    </xf>
    <xf numFmtId="0" fontId="123" fillId="0" borderId="10" xfId="46" applyFont="1" applyBorder="1" applyAlignment="1" applyProtection="1">
      <alignment vertical="center" wrapText="1"/>
      <protection/>
    </xf>
    <xf numFmtId="0" fontId="126" fillId="0" borderId="11" xfId="0" applyFont="1" applyBorder="1" applyAlignment="1">
      <alignment vertical="center"/>
    </xf>
    <xf numFmtId="0" fontId="9" fillId="0" borderId="11" xfId="0" applyFont="1" applyBorder="1" applyAlignment="1">
      <alignment vertical="center" wrapText="1"/>
    </xf>
    <xf numFmtId="0" fontId="126" fillId="0" borderId="15" xfId="0" applyFont="1" applyBorder="1" applyAlignment="1">
      <alignment vertical="center"/>
    </xf>
    <xf numFmtId="0" fontId="66" fillId="0" borderId="11" xfId="0" applyFont="1" applyBorder="1" applyAlignment="1">
      <alignment/>
    </xf>
    <xf numFmtId="0" fontId="121" fillId="0" borderId="11" xfId="0" applyFont="1" applyBorder="1" applyAlignment="1">
      <alignment horizontal="center"/>
    </xf>
    <xf numFmtId="0" fontId="66" fillId="0" borderId="11" xfId="0" applyFont="1" applyBorder="1" applyAlignment="1">
      <alignment horizontal="center" wrapText="1"/>
    </xf>
    <xf numFmtId="0" fontId="121" fillId="0" borderId="0" xfId="0" applyFont="1" applyBorder="1" applyAlignment="1">
      <alignment/>
    </xf>
    <xf numFmtId="0" fontId="123" fillId="0" borderId="11" xfId="46" applyFont="1" applyBorder="1" applyAlignment="1" applyProtection="1">
      <alignment horizontal="center" wrapText="1"/>
      <protection/>
    </xf>
    <xf numFmtId="0" fontId="121" fillId="0" borderId="11" xfId="0" applyFont="1" applyFill="1" applyBorder="1" applyAlignment="1">
      <alignment/>
    </xf>
    <xf numFmtId="0" fontId="31" fillId="0" borderId="11" xfId="0" applyFont="1" applyBorder="1" applyAlignment="1">
      <alignment/>
    </xf>
    <xf numFmtId="0" fontId="121" fillId="0" borderId="15" xfId="0" applyFont="1" applyBorder="1" applyAlignment="1">
      <alignment/>
    </xf>
    <xf numFmtId="0" fontId="66" fillId="0" borderId="11" xfId="0" applyFont="1" applyBorder="1" applyAlignment="1">
      <alignment horizontal="left" wrapText="1"/>
    </xf>
    <xf numFmtId="0" fontId="67" fillId="33" borderId="11" xfId="0" applyFont="1" applyFill="1" applyBorder="1" applyAlignment="1">
      <alignment horizontal="left" wrapText="1"/>
    </xf>
    <xf numFmtId="0" fontId="127" fillId="0" borderId="11" xfId="46" applyFont="1" applyBorder="1" applyAlignment="1" applyProtection="1">
      <alignment horizontal="center" wrapText="1"/>
      <protection/>
    </xf>
    <xf numFmtId="0" fontId="119" fillId="0" borderId="11" xfId="0" applyFont="1" applyBorder="1" applyAlignment="1">
      <alignment wrapText="1"/>
    </xf>
    <xf numFmtId="0" fontId="67" fillId="0" borderId="11" xfId="0" applyFont="1" applyBorder="1" applyAlignment="1">
      <alignment/>
    </xf>
    <xf numFmtId="0" fontId="127" fillId="0" borderId="11" xfId="46" applyFont="1" applyBorder="1" applyAlignment="1" applyProtection="1">
      <alignment wrapText="1"/>
      <protection/>
    </xf>
    <xf numFmtId="0" fontId="67" fillId="0" borderId="11" xfId="0" applyFont="1" applyBorder="1" applyAlignment="1">
      <alignment wrapText="1"/>
    </xf>
    <xf numFmtId="0" fontId="121" fillId="0" borderId="11" xfId="0" applyFont="1" applyBorder="1" applyAlignment="1">
      <alignment vertical="center"/>
    </xf>
    <xf numFmtId="0" fontId="121" fillId="0" borderId="11" xfId="0" applyFont="1" applyFill="1" applyBorder="1" applyAlignment="1">
      <alignment vertical="center"/>
    </xf>
    <xf numFmtId="0" fontId="121" fillId="0" borderId="15" xfId="0" applyFont="1" applyBorder="1" applyAlignment="1">
      <alignment vertical="center"/>
    </xf>
    <xf numFmtId="0" fontId="121" fillId="0" borderId="11" xfId="0" applyFont="1" applyBorder="1" applyAlignment="1">
      <alignment horizontal="center" vertical="center"/>
    </xf>
    <xf numFmtId="0" fontId="121" fillId="0" borderId="11" xfId="0" applyFont="1" applyFill="1" applyBorder="1" applyAlignment="1">
      <alignment horizontal="center" vertical="center"/>
    </xf>
    <xf numFmtId="0" fontId="121" fillId="0" borderId="15" xfId="0" applyFont="1" applyBorder="1" applyAlignment="1">
      <alignment horizontal="center" vertical="center"/>
    </xf>
    <xf numFmtId="0" fontId="11" fillId="0" borderId="25" xfId="0" applyFont="1" applyBorder="1" applyAlignment="1">
      <alignment horizontal="center" wrapText="1"/>
    </xf>
    <xf numFmtId="0" fontId="11" fillId="33" borderId="12" xfId="0" applyFont="1" applyFill="1" applyBorder="1" applyAlignment="1">
      <alignment horizontal="center" wrapText="1"/>
    </xf>
    <xf numFmtId="0" fontId="9" fillId="33" borderId="12" xfId="0" applyFont="1" applyFill="1" applyBorder="1" applyAlignment="1">
      <alignment horizontal="center" wrapText="1"/>
    </xf>
    <xf numFmtId="0" fontId="11" fillId="0" borderId="18" xfId="0" applyFont="1" applyBorder="1" applyAlignment="1">
      <alignment horizontal="center" vertical="center" wrapText="1"/>
    </xf>
    <xf numFmtId="0" fontId="9" fillId="0" borderId="11"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11" xfId="0" applyFont="1" applyFill="1" applyBorder="1" applyAlignment="1">
      <alignment horizontal="center" vertical="center"/>
    </xf>
    <xf numFmtId="0" fontId="60" fillId="0" borderId="11" xfId="0" applyFont="1" applyBorder="1" applyAlignment="1">
      <alignment vertical="center"/>
    </xf>
    <xf numFmtId="0" fontId="69" fillId="0" borderId="11" xfId="0" applyFont="1" applyBorder="1" applyAlignment="1">
      <alignment/>
    </xf>
    <xf numFmtId="0" fontId="69" fillId="0" borderId="11" xfId="0" applyFont="1" applyBorder="1" applyAlignment="1">
      <alignment horizontal="center"/>
    </xf>
    <xf numFmtId="0" fontId="11" fillId="0" borderId="11" xfId="0" applyFont="1" applyBorder="1" applyAlignment="1">
      <alignment horizontal="center" wrapText="1"/>
    </xf>
    <xf numFmtId="0" fontId="66" fillId="0" borderId="11" xfId="0" applyFont="1" applyBorder="1" applyAlignment="1">
      <alignment horizontal="center"/>
    </xf>
    <xf numFmtId="0" fontId="69" fillId="0" borderId="11" xfId="0" applyFont="1" applyFill="1" applyBorder="1" applyAlignment="1">
      <alignment horizontal="center"/>
    </xf>
    <xf numFmtId="0" fontId="33" fillId="0" borderId="11" xfId="0" applyFont="1" applyFill="1" applyBorder="1" applyAlignment="1">
      <alignment horizontal="center"/>
    </xf>
    <xf numFmtId="0" fontId="33" fillId="0" borderId="11" xfId="0" applyFont="1" applyBorder="1" applyAlignment="1">
      <alignment horizontal="center"/>
    </xf>
    <xf numFmtId="0" fontId="33" fillId="0" borderId="11" xfId="0" applyFont="1" applyBorder="1" applyAlignment="1">
      <alignment horizontal="center" wrapText="1"/>
    </xf>
    <xf numFmtId="0" fontId="33" fillId="0" borderId="11" xfId="0" applyFont="1" applyFill="1" applyBorder="1" applyAlignment="1">
      <alignment horizontal="center" vertical="center"/>
    </xf>
    <xf numFmtId="0" fontId="69" fillId="0" borderId="11" xfId="0" applyFont="1" applyBorder="1" applyAlignment="1">
      <alignment vertical="center"/>
    </xf>
    <xf numFmtId="0" fontId="69" fillId="0" borderId="11" xfId="0" applyFont="1" applyBorder="1" applyAlignment="1">
      <alignment vertical="center" wrapText="1"/>
    </xf>
    <xf numFmtId="0" fontId="32" fillId="0" borderId="11" xfId="0" applyFont="1" applyBorder="1" applyAlignment="1">
      <alignment horizontal="center" vertical="center" wrapText="1"/>
    </xf>
    <xf numFmtId="0" fontId="14" fillId="0" borderId="11" xfId="0" applyFont="1" applyBorder="1" applyAlignment="1">
      <alignment wrapText="1"/>
    </xf>
    <xf numFmtId="0" fontId="32" fillId="37" borderId="11" xfId="0" applyFont="1" applyFill="1" applyBorder="1" applyAlignment="1">
      <alignment horizontal="left" vertical="center" wrapText="1"/>
    </xf>
    <xf numFmtId="184" fontId="11" fillId="0" borderId="11" xfId="52" applyNumberFormat="1" applyFont="1" applyBorder="1" applyAlignment="1">
      <alignment/>
    </xf>
    <xf numFmtId="14" fontId="69" fillId="0" borderId="11" xfId="0" applyNumberFormat="1" applyFont="1" applyBorder="1" applyAlignment="1">
      <alignment/>
    </xf>
    <xf numFmtId="0" fontId="11" fillId="33" borderId="11" xfId="0" applyNumberFormat="1" applyFont="1" applyFill="1" applyBorder="1" applyAlignment="1">
      <alignment horizontal="center" vertical="center" wrapText="1"/>
    </xf>
    <xf numFmtId="180" fontId="11" fillId="33" borderId="11" xfId="53" applyFont="1" applyFill="1" applyBorder="1" applyAlignment="1">
      <alignment horizontal="center" vertical="center" wrapText="1"/>
    </xf>
    <xf numFmtId="180" fontId="11" fillId="0" borderId="11" xfId="53" applyFont="1" applyBorder="1" applyAlignment="1">
      <alignment/>
    </xf>
    <xf numFmtId="184" fontId="11" fillId="0" borderId="12" xfId="52" applyNumberFormat="1" applyFont="1" applyBorder="1" applyAlignment="1">
      <alignment wrapText="1"/>
    </xf>
    <xf numFmtId="0" fontId="11" fillId="33" borderId="12" xfId="0" applyNumberFormat="1" applyFont="1" applyFill="1" applyBorder="1" applyAlignment="1">
      <alignment horizontal="center" wrapText="1"/>
    </xf>
    <xf numFmtId="180" fontId="11" fillId="33" borderId="12" xfId="53" applyFont="1" applyFill="1" applyBorder="1" applyAlignment="1">
      <alignment horizontal="center" wrapText="1"/>
    </xf>
    <xf numFmtId="180" fontId="11" fillId="0" borderId="27" xfId="53" applyFont="1" applyBorder="1" applyAlignment="1">
      <alignment wrapText="1"/>
    </xf>
    <xf numFmtId="14" fontId="11" fillId="33" borderId="11" xfId="0" applyNumberFormat="1" applyFont="1" applyFill="1" applyBorder="1" applyAlignment="1">
      <alignment horizontal="center" vertical="center" wrapText="1"/>
    </xf>
    <xf numFmtId="184" fontId="11" fillId="0" borderId="11" xfId="52" applyNumberFormat="1" applyFont="1" applyBorder="1" applyAlignment="1">
      <alignment vertical="center"/>
    </xf>
    <xf numFmtId="180" fontId="11" fillId="0" borderId="16" xfId="53" applyFont="1" applyBorder="1" applyAlignment="1">
      <alignment/>
    </xf>
    <xf numFmtId="0" fontId="11" fillId="33" borderId="10" xfId="0" applyNumberFormat="1" applyFont="1" applyFill="1" applyBorder="1" applyAlignment="1">
      <alignment horizontal="center" vertical="center" wrapText="1"/>
    </xf>
    <xf numFmtId="180" fontId="11" fillId="33" borderId="10" xfId="53" applyFont="1" applyFill="1" applyBorder="1" applyAlignment="1">
      <alignment horizontal="center" vertical="center" wrapText="1"/>
    </xf>
    <xf numFmtId="180" fontId="11" fillId="0" borderId="28" xfId="53" applyFont="1" applyBorder="1" applyAlignment="1">
      <alignment/>
    </xf>
    <xf numFmtId="0" fontId="11" fillId="33" borderId="15" xfId="0" applyFont="1" applyFill="1" applyBorder="1" applyAlignment="1">
      <alignment horizontal="center" vertical="center" wrapText="1"/>
    </xf>
    <xf numFmtId="184" fontId="11" fillId="0" borderId="12" xfId="52" applyNumberFormat="1" applyFont="1" applyBorder="1" applyAlignment="1">
      <alignment vertical="center"/>
    </xf>
    <xf numFmtId="0" fontId="11" fillId="33" borderId="12" xfId="0" applyNumberFormat="1" applyFont="1" applyFill="1" applyBorder="1" applyAlignment="1">
      <alignment horizontal="center" vertical="center" wrapText="1"/>
    </xf>
    <xf numFmtId="180" fontId="11" fillId="33" borderId="12" xfId="53" applyFont="1" applyFill="1" applyBorder="1" applyAlignment="1">
      <alignment horizontal="center" vertical="center" wrapText="1"/>
    </xf>
    <xf numFmtId="180" fontId="11" fillId="0" borderId="27" xfId="53" applyFont="1" applyBorder="1" applyAlignment="1">
      <alignment/>
    </xf>
    <xf numFmtId="182" fontId="11" fillId="33" borderId="11" xfId="52" applyNumberFormat="1" applyFont="1" applyFill="1" applyBorder="1" applyAlignment="1">
      <alignment horizontal="center" vertical="center" wrapText="1"/>
    </xf>
    <xf numFmtId="0" fontId="11" fillId="0" borderId="11" xfId="0" applyFont="1" applyBorder="1" applyAlignment="1">
      <alignment vertical="center"/>
    </xf>
    <xf numFmtId="0" fontId="33" fillId="0" borderId="11" xfId="0" applyFont="1" applyBorder="1" applyAlignment="1">
      <alignment/>
    </xf>
    <xf numFmtId="0" fontId="32" fillId="0" borderId="11" xfId="0" applyFont="1" applyBorder="1" applyAlignment="1">
      <alignment wrapText="1"/>
    </xf>
    <xf numFmtId="0" fontId="60" fillId="0" borderId="11" xfId="0" applyFont="1" applyBorder="1" applyAlignment="1">
      <alignment horizontal="center" vertical="center"/>
    </xf>
    <xf numFmtId="0" fontId="32" fillId="0" borderId="11" xfId="0" applyFont="1" applyBorder="1" applyAlignment="1">
      <alignment vertical="center" wrapText="1"/>
    </xf>
    <xf numFmtId="0" fontId="32" fillId="0" borderId="11" xfId="0" applyFont="1" applyBorder="1" applyAlignment="1">
      <alignment horizontal="left" vertical="center" wrapText="1"/>
    </xf>
    <xf numFmtId="0" fontId="69" fillId="0" borderId="11" xfId="0" applyFont="1" applyBorder="1" applyAlignment="1">
      <alignment horizontal="center" vertical="center"/>
    </xf>
    <xf numFmtId="0" fontId="11" fillId="0" borderId="15" xfId="0" applyFont="1" applyBorder="1" applyAlignment="1">
      <alignment/>
    </xf>
    <xf numFmtId="0" fontId="11" fillId="0" borderId="29" xfId="0" applyFont="1" applyBorder="1" applyAlignment="1">
      <alignment wrapText="1"/>
    </xf>
    <xf numFmtId="0" fontId="14" fillId="0" borderId="12" xfId="0" applyFont="1" applyBorder="1" applyAlignment="1">
      <alignment wrapText="1"/>
    </xf>
    <xf numFmtId="0" fontId="11" fillId="0" borderId="11" xfId="0" applyFont="1" applyBorder="1" applyAlignment="1">
      <alignment/>
    </xf>
    <xf numFmtId="0" fontId="11" fillId="0" borderId="10" xfId="0" applyFont="1" applyBorder="1" applyAlignment="1">
      <alignment/>
    </xf>
    <xf numFmtId="0" fontId="11" fillId="0" borderId="29" xfId="0" applyFont="1" applyBorder="1" applyAlignment="1">
      <alignment/>
    </xf>
    <xf numFmtId="0" fontId="69" fillId="0" borderId="11" xfId="0" applyFont="1" applyBorder="1" applyAlignment="1">
      <alignment wrapText="1"/>
    </xf>
    <xf numFmtId="0" fontId="33" fillId="0" borderId="11" xfId="0" applyFont="1" applyBorder="1" applyAlignment="1">
      <alignment wrapText="1"/>
    </xf>
    <xf numFmtId="0" fontId="11" fillId="0" borderId="11" xfId="0" applyFont="1" applyFill="1" applyBorder="1" applyAlignment="1">
      <alignment vertical="center"/>
    </xf>
    <xf numFmtId="0" fontId="33" fillId="0" borderId="11" xfId="0" applyFont="1" applyFill="1" applyBorder="1" applyAlignment="1">
      <alignment vertical="center"/>
    </xf>
    <xf numFmtId="0" fontId="11" fillId="0" borderId="11" xfId="0" applyFont="1" applyFill="1" applyBorder="1" applyAlignment="1">
      <alignment/>
    </xf>
    <xf numFmtId="0" fontId="33" fillId="0" borderId="11" xfId="0" applyFont="1" applyFill="1" applyBorder="1" applyAlignment="1">
      <alignment/>
    </xf>
    <xf numFmtId="0" fontId="113" fillId="38" borderId="0" xfId="0" applyFont="1" applyFill="1" applyAlignment="1">
      <alignment wrapText="1"/>
    </xf>
    <xf numFmtId="0" fontId="99" fillId="0" borderId="0" xfId="46" applyAlignment="1" applyProtection="1">
      <alignment/>
      <protection/>
    </xf>
    <xf numFmtId="0" fontId="99" fillId="0" borderId="11" xfId="46" applyBorder="1" applyAlignment="1" applyProtection="1">
      <alignment horizontal="center" wrapText="1"/>
      <protection/>
    </xf>
    <xf numFmtId="0" fontId="99" fillId="0" borderId="11" xfId="46" applyBorder="1" applyAlignment="1" applyProtection="1">
      <alignment horizontal="center" vertical="center" wrapText="1"/>
      <protection/>
    </xf>
    <xf numFmtId="0" fontId="119" fillId="0" borderId="11" xfId="0" applyFont="1" applyBorder="1" applyAlignment="1">
      <alignment horizontal="center"/>
    </xf>
    <xf numFmtId="0" fontId="128" fillId="0" borderId="11" xfId="0" applyFont="1" applyBorder="1" applyAlignment="1">
      <alignment horizontal="center" vertical="center" wrapText="1"/>
    </xf>
    <xf numFmtId="0" fontId="129" fillId="0" borderId="11" xfId="0" applyFont="1" applyBorder="1" applyAlignment="1">
      <alignment wrapText="1"/>
    </xf>
    <xf numFmtId="0" fontId="126" fillId="0" borderId="11" xfId="0" applyFont="1" applyBorder="1" applyAlignment="1">
      <alignment wrapText="1"/>
    </xf>
    <xf numFmtId="0" fontId="121" fillId="0" borderId="11" xfId="0" applyFont="1" applyBorder="1" applyAlignment="1">
      <alignment wrapText="1"/>
    </xf>
    <xf numFmtId="14" fontId="121" fillId="0" borderId="11" xfId="0" applyNumberFormat="1" applyFont="1" applyBorder="1" applyAlignment="1">
      <alignment/>
    </xf>
    <xf numFmtId="0" fontId="119" fillId="0" borderId="11" xfId="0" applyFont="1" applyBorder="1" applyAlignment="1">
      <alignment horizontal="center" vertical="center"/>
    </xf>
    <xf numFmtId="0" fontId="119" fillId="0" borderId="11" xfId="0" applyFont="1" applyBorder="1" applyAlignment="1">
      <alignment horizontal="center" vertical="center" wrapText="1"/>
    </xf>
    <xf numFmtId="0" fontId="130" fillId="0" borderId="11" xfId="0" applyFont="1" applyBorder="1" applyAlignment="1">
      <alignment horizontal="center" vertical="center" wrapText="1"/>
    </xf>
    <xf numFmtId="0" fontId="119" fillId="0" borderId="11" xfId="0" applyFont="1" applyBorder="1" applyAlignment="1">
      <alignment horizontal="left" wrapText="1"/>
    </xf>
    <xf numFmtId="14" fontId="119" fillId="0" borderId="11" xfId="0" applyNumberFormat="1" applyFont="1" applyBorder="1" applyAlignment="1">
      <alignment horizontal="center" vertical="center"/>
    </xf>
    <xf numFmtId="0" fontId="113" fillId="0" borderId="18" xfId="0" applyFont="1" applyBorder="1" applyAlignment="1">
      <alignment horizontal="center" wrapText="1"/>
    </xf>
    <xf numFmtId="0" fontId="131" fillId="0" borderId="14" xfId="0" applyFont="1" applyBorder="1" applyAlignment="1">
      <alignment wrapText="1"/>
    </xf>
    <xf numFmtId="0" fontId="114" fillId="33" borderId="14" xfId="0" applyFont="1" applyFill="1" applyBorder="1" applyAlignment="1">
      <alignment wrapText="1"/>
    </xf>
    <xf numFmtId="0" fontId="121" fillId="0" borderId="10" xfId="0" applyFont="1" applyBorder="1" applyAlignment="1">
      <alignment horizontal="center"/>
    </xf>
    <xf numFmtId="0" fontId="121" fillId="0" borderId="10" xfId="0" applyFont="1" applyBorder="1" applyAlignment="1">
      <alignment horizontal="center" wrapText="1"/>
    </xf>
    <xf numFmtId="0" fontId="132" fillId="0" borderId="10" xfId="0" applyFont="1" applyBorder="1" applyAlignment="1">
      <alignment horizontal="center" wrapText="1"/>
    </xf>
    <xf numFmtId="0" fontId="119" fillId="0" borderId="10" xfId="0" applyFont="1" applyBorder="1" applyAlignment="1">
      <alignment horizontal="center" wrapText="1"/>
    </xf>
    <xf numFmtId="14" fontId="121" fillId="0" borderId="10" xfId="0" applyNumberFormat="1" applyFont="1" applyBorder="1" applyAlignment="1">
      <alignment horizontal="center"/>
    </xf>
    <xf numFmtId="0" fontId="99" fillId="0" borderId="0" xfId="46" applyAlignment="1" applyProtection="1">
      <alignment horizontal="center" wrapText="1"/>
      <protection/>
    </xf>
    <xf numFmtId="0" fontId="121" fillId="0" borderId="11" xfId="0" applyFont="1" applyBorder="1" applyAlignment="1">
      <alignment horizontal="center" wrapText="1"/>
    </xf>
    <xf numFmtId="0" fontId="132" fillId="0" borderId="0" xfId="0" applyFont="1" applyAlignment="1">
      <alignment wrapText="1"/>
    </xf>
    <xf numFmtId="0" fontId="133" fillId="0" borderId="11" xfId="0" applyFont="1" applyBorder="1" applyAlignment="1">
      <alignment wrapText="1"/>
    </xf>
    <xf numFmtId="14" fontId="121" fillId="0" borderId="11" xfId="0" applyNumberFormat="1" applyFont="1" applyBorder="1" applyAlignment="1">
      <alignment horizontal="center"/>
    </xf>
    <xf numFmtId="0" fontId="121" fillId="0" borderId="0" xfId="0" applyFont="1" applyAlignment="1">
      <alignment horizontal="center"/>
    </xf>
    <xf numFmtId="0" fontId="0" fillId="0" borderId="11" xfId="0" applyFont="1" applyBorder="1" applyAlignment="1">
      <alignment horizontal="center"/>
    </xf>
    <xf numFmtId="0" fontId="0" fillId="0" borderId="11" xfId="0" applyFont="1" applyBorder="1" applyAlignment="1">
      <alignment horizontal="center" wrapText="1"/>
    </xf>
    <xf numFmtId="0" fontId="132" fillId="0" borderId="11" xfId="0" applyFont="1" applyBorder="1" applyAlignment="1">
      <alignment wrapText="1"/>
    </xf>
    <xf numFmtId="0" fontId="134" fillId="0" borderId="0" xfId="0" applyFont="1" applyAlignment="1">
      <alignment wrapText="1"/>
    </xf>
    <xf numFmtId="0" fontId="133" fillId="33" borderId="11" xfId="0" applyFont="1" applyFill="1" applyBorder="1" applyAlignment="1">
      <alignment horizontal="center" vertical="center" wrapText="1"/>
    </xf>
    <xf numFmtId="14" fontId="0" fillId="0" borderId="11" xfId="0" applyNumberFormat="1" applyFont="1" applyBorder="1" applyAlignment="1">
      <alignment horizontal="center"/>
    </xf>
    <xf numFmtId="0" fontId="0" fillId="0" borderId="11" xfId="0" applyFont="1" applyBorder="1" applyAlignment="1">
      <alignment/>
    </xf>
    <xf numFmtId="0" fontId="0" fillId="0" borderId="0" xfId="0" applyFont="1" applyAlignment="1">
      <alignment/>
    </xf>
    <xf numFmtId="0" fontId="135" fillId="0" borderId="11" xfId="0" applyFont="1" applyBorder="1" applyAlignment="1">
      <alignment horizontal="center" wrapText="1"/>
    </xf>
    <xf numFmtId="0" fontId="99" fillId="0" borderId="11" xfId="46" applyFont="1" applyBorder="1" applyAlignment="1" applyProtection="1">
      <alignment horizontal="center" wrapText="1"/>
      <protection/>
    </xf>
    <xf numFmtId="0" fontId="136" fillId="0" borderId="0" xfId="0" applyFont="1" applyAlignment="1">
      <alignment horizontal="center" wrapText="1"/>
    </xf>
    <xf numFmtId="0" fontId="135" fillId="0" borderId="10" xfId="0" applyFont="1" applyBorder="1" applyAlignment="1">
      <alignment horizontal="center" wrapText="1"/>
    </xf>
    <xf numFmtId="0" fontId="99" fillId="0" borderId="10" xfId="46" applyBorder="1" applyAlignment="1" applyProtection="1">
      <alignment horizontal="center" wrapText="1"/>
      <protection/>
    </xf>
    <xf numFmtId="0" fontId="121" fillId="0" borderId="10" xfId="0" applyFont="1" applyBorder="1" applyAlignment="1">
      <alignment/>
    </xf>
    <xf numFmtId="0" fontId="121" fillId="0" borderId="12" xfId="0" applyFont="1" applyBorder="1" applyAlignment="1">
      <alignment horizontal="center"/>
    </xf>
    <xf numFmtId="0" fontId="137" fillId="0" borderId="11" xfId="0" applyFont="1" applyBorder="1" applyAlignment="1">
      <alignment horizontal="center" wrapText="1"/>
    </xf>
    <xf numFmtId="0" fontId="136" fillId="0" borderId="11" xfId="0" applyFont="1" applyBorder="1" applyAlignment="1">
      <alignment horizontal="center" wrapText="1"/>
    </xf>
    <xf numFmtId="0" fontId="99" fillId="0" borderId="12" xfId="46" applyBorder="1" applyAlignment="1" applyProtection="1">
      <alignment horizontal="center" wrapText="1"/>
      <protection/>
    </xf>
    <xf numFmtId="0" fontId="121" fillId="0" borderId="12" xfId="0" applyFont="1" applyBorder="1" applyAlignment="1">
      <alignment horizontal="center" wrapText="1"/>
    </xf>
    <xf numFmtId="0" fontId="121" fillId="0" borderId="12" xfId="0" applyFont="1" applyBorder="1" applyAlignment="1">
      <alignment/>
    </xf>
    <xf numFmtId="0" fontId="135" fillId="0" borderId="0" xfId="0" applyFont="1" applyAlignment="1">
      <alignment horizontal="center" wrapText="1"/>
    </xf>
    <xf numFmtId="0" fontId="0" fillId="0" borderId="11" xfId="0" applyNumberFormat="1" applyBorder="1" applyAlignment="1">
      <alignment wrapText="1"/>
    </xf>
    <xf numFmtId="0" fontId="108" fillId="0" borderId="14" xfId="0" applyFont="1" applyBorder="1" applyAlignment="1">
      <alignment wrapText="1"/>
    </xf>
    <xf numFmtId="0" fontId="138" fillId="33" borderId="14" xfId="0" applyFont="1" applyFill="1" applyBorder="1" applyAlignment="1">
      <alignment wrapText="1"/>
    </xf>
    <xf numFmtId="3" fontId="11" fillId="0" borderId="11" xfId="0" applyNumberFormat="1" applyFont="1" applyBorder="1" applyAlignment="1">
      <alignment horizontal="right"/>
    </xf>
    <xf numFmtId="184" fontId="11" fillId="0" borderId="11" xfId="52" applyNumberFormat="1" applyFont="1" applyBorder="1" applyAlignment="1">
      <alignment horizontal="right"/>
    </xf>
    <xf numFmtId="184" fontId="11" fillId="0" borderId="12" xfId="52" applyNumberFormat="1" applyFont="1" applyBorder="1" applyAlignment="1">
      <alignment horizontal="right" wrapText="1"/>
    </xf>
    <xf numFmtId="184" fontId="11" fillId="0" borderId="11" xfId="52" applyNumberFormat="1" applyFont="1" applyBorder="1" applyAlignment="1">
      <alignment horizontal="right" vertical="center"/>
    </xf>
    <xf numFmtId="184" fontId="11" fillId="0" borderId="10" xfId="52" applyNumberFormat="1" applyFont="1" applyBorder="1" applyAlignment="1">
      <alignment horizontal="right" vertical="center"/>
    </xf>
    <xf numFmtId="184" fontId="11" fillId="0" borderId="12" xfId="52" applyNumberFormat="1" applyFont="1" applyBorder="1" applyAlignment="1">
      <alignment horizontal="right" vertical="center"/>
    </xf>
    <xf numFmtId="184" fontId="11" fillId="33" borderId="11" xfId="52" applyNumberFormat="1" applyFont="1" applyFill="1" applyBorder="1" applyAlignment="1">
      <alignment horizontal="right" vertical="center"/>
    </xf>
    <xf numFmtId="182" fontId="11" fillId="33" borderId="11" xfId="52" applyNumberFormat="1" applyFont="1" applyFill="1" applyBorder="1" applyAlignment="1">
      <alignment horizontal="right" vertical="center" wrapText="1"/>
    </xf>
    <xf numFmtId="4" fontId="11" fillId="0" borderId="11" xfId="0" applyNumberFormat="1" applyFont="1" applyBorder="1" applyAlignment="1">
      <alignment horizontal="right" vertical="center"/>
    </xf>
    <xf numFmtId="184" fontId="11" fillId="0" borderId="19" xfId="52" applyNumberFormat="1" applyFont="1" applyBorder="1" applyAlignment="1">
      <alignment horizontal="right" vertical="center" wrapText="1"/>
    </xf>
    <xf numFmtId="184" fontId="11" fillId="33" borderId="10" xfId="52" applyNumberFormat="1" applyFont="1" applyFill="1" applyBorder="1" applyAlignment="1">
      <alignment horizontal="right" vertical="center"/>
    </xf>
    <xf numFmtId="181" fontId="11" fillId="0" borderId="11" xfId="52" applyFont="1" applyBorder="1" applyAlignment="1">
      <alignment horizontal="right" vertical="center"/>
    </xf>
    <xf numFmtId="181" fontId="11" fillId="0" borderId="11" xfId="52" applyFont="1" applyBorder="1" applyAlignment="1">
      <alignment horizontal="right"/>
    </xf>
    <xf numFmtId="2" fontId="139" fillId="0" borderId="11" xfId="0" applyNumberFormat="1" applyFont="1" applyBorder="1" applyAlignment="1">
      <alignment horizontal="right"/>
    </xf>
    <xf numFmtId="3" fontId="115" fillId="0" borderId="11" xfId="0" applyNumberFormat="1" applyFont="1" applyBorder="1" applyAlignment="1">
      <alignment horizontal="right" vertical="center"/>
    </xf>
    <xf numFmtId="0" fontId="0" fillId="0" borderId="14" xfId="0" applyBorder="1" applyAlignment="1">
      <alignment wrapText="1"/>
    </xf>
    <xf numFmtId="0" fontId="114" fillId="0" borderId="14" xfId="0" applyFont="1" applyBorder="1" applyAlignment="1">
      <alignment wrapText="1"/>
    </xf>
    <xf numFmtId="0" fontId="0" fillId="0" borderId="14" xfId="0" applyFont="1" applyBorder="1" applyAlignment="1">
      <alignment wrapText="1"/>
    </xf>
    <xf numFmtId="0" fontId="0" fillId="33" borderId="14" xfId="0" applyFont="1" applyFill="1" applyBorder="1" applyAlignment="1">
      <alignment wrapText="1"/>
    </xf>
    <xf numFmtId="0" fontId="15" fillId="33" borderId="14" xfId="0" applyFont="1" applyFill="1" applyBorder="1" applyAlignment="1">
      <alignment wrapText="1"/>
    </xf>
    <xf numFmtId="0" fontId="8" fillId="33" borderId="14" xfId="0" applyFont="1" applyFill="1" applyBorder="1" applyAlignment="1">
      <alignment wrapText="1"/>
    </xf>
    <xf numFmtId="0" fontId="17" fillId="33" borderId="14" xfId="0" applyFont="1" applyFill="1" applyBorder="1" applyAlignment="1">
      <alignment wrapText="1"/>
    </xf>
    <xf numFmtId="0" fontId="110" fillId="33" borderId="14" xfId="0" applyFont="1" applyFill="1" applyBorder="1" applyAlignment="1">
      <alignment wrapText="1"/>
    </xf>
    <xf numFmtId="0" fontId="26" fillId="0" borderId="14" xfId="0" applyFont="1" applyBorder="1" applyAlignment="1">
      <alignment wrapText="1"/>
    </xf>
    <xf numFmtId="0" fontId="131" fillId="33" borderId="14" xfId="0" applyFont="1" applyFill="1" applyBorder="1" applyAlignment="1">
      <alignment wrapText="1"/>
    </xf>
    <xf numFmtId="0" fontId="13" fillId="0" borderId="14" xfId="0" applyFont="1" applyBorder="1" applyAlignment="1">
      <alignment wrapText="1"/>
    </xf>
    <xf numFmtId="0" fontId="140" fillId="0" borderId="14" xfId="0" applyFont="1" applyBorder="1" applyAlignment="1">
      <alignment wrapText="1"/>
    </xf>
    <xf numFmtId="0" fontId="138" fillId="0" borderId="14" xfId="0" applyFont="1" applyBorder="1" applyAlignment="1">
      <alignment wrapText="1"/>
    </xf>
    <xf numFmtId="0" fontId="26" fillId="33" borderId="14" xfId="0" applyFont="1" applyFill="1" applyBorder="1" applyAlignment="1">
      <alignment wrapText="1"/>
    </xf>
    <xf numFmtId="0" fontId="0" fillId="33" borderId="14" xfId="0" applyFont="1" applyFill="1" applyBorder="1" applyAlignment="1">
      <alignment wrapText="1"/>
    </xf>
    <xf numFmtId="0" fontId="0" fillId="0" borderId="14" xfId="0" applyFont="1" applyBorder="1" applyAlignment="1">
      <alignment wrapText="1"/>
    </xf>
    <xf numFmtId="43" fontId="0" fillId="0" borderId="11" xfId="49" applyFont="1" applyBorder="1" applyAlignment="1">
      <alignment wrapText="1"/>
    </xf>
    <xf numFmtId="189" fontId="0" fillId="0" borderId="11" xfId="0" applyNumberFormat="1" applyBorder="1" applyAlignment="1">
      <alignment wrapText="1"/>
    </xf>
    <xf numFmtId="0" fontId="0" fillId="0" borderId="30" xfId="0" applyBorder="1" applyAlignment="1">
      <alignment wrapText="1"/>
    </xf>
    <xf numFmtId="0" fontId="0" fillId="0" borderId="11" xfId="0" applyBorder="1" applyAlignment="1">
      <alignment/>
    </xf>
    <xf numFmtId="14" fontId="0" fillId="0" borderId="30" xfId="0" applyNumberFormat="1" applyBorder="1" applyAlignment="1">
      <alignment wrapText="1"/>
    </xf>
    <xf numFmtId="0" fontId="0" fillId="0" borderId="31" xfId="0" applyBorder="1" applyAlignment="1">
      <alignment wrapText="1"/>
    </xf>
    <xf numFmtId="0" fontId="140" fillId="0" borderId="11" xfId="0" applyFont="1" applyBorder="1" applyAlignment="1">
      <alignment wrapText="1"/>
    </xf>
    <xf numFmtId="0" fontId="0" fillId="33" borderId="16" xfId="0" applyFill="1" applyBorder="1" applyAlignment="1">
      <alignment wrapText="1"/>
    </xf>
    <xf numFmtId="0" fontId="141" fillId="0" borderId="10" xfId="0" applyFont="1" applyBorder="1" applyAlignment="1">
      <alignment horizontal="center" wrapText="1"/>
    </xf>
    <xf numFmtId="181" fontId="0" fillId="0" borderId="11" xfId="52" applyFont="1" applyBorder="1" applyAlignment="1">
      <alignment wrapText="1"/>
    </xf>
    <xf numFmtId="0" fontId="26" fillId="0" borderId="14" xfId="0" applyFont="1" applyBorder="1" applyAlignment="1">
      <alignment wrapText="1"/>
    </xf>
    <xf numFmtId="0" fontId="108" fillId="33" borderId="14" xfId="0" applyFont="1" applyFill="1" applyBorder="1" applyAlignment="1">
      <alignment wrapText="1"/>
    </xf>
    <xf numFmtId="0" fontId="108" fillId="0" borderId="14" xfId="0" applyFont="1" applyBorder="1" applyAlignment="1">
      <alignment wrapText="1"/>
    </xf>
    <xf numFmtId="0" fontId="104" fillId="33" borderId="14" xfId="0" applyFont="1" applyFill="1" applyBorder="1" applyAlignment="1">
      <alignment horizontal="left" wrapText="1"/>
    </xf>
    <xf numFmtId="0" fontId="110" fillId="0" borderId="14" xfId="0" applyFont="1" applyBorder="1" applyAlignment="1">
      <alignment wrapText="1"/>
    </xf>
    <xf numFmtId="0" fontId="113" fillId="0" borderId="30" xfId="0" applyFont="1" applyBorder="1" applyAlignment="1">
      <alignment wrapText="1"/>
    </xf>
    <xf numFmtId="0" fontId="0" fillId="33" borderId="11" xfId="0" applyFill="1" applyBorder="1" applyAlignment="1">
      <alignment horizontal="right" wrapText="1"/>
    </xf>
    <xf numFmtId="0" fontId="142" fillId="0" borderId="11" xfId="0" applyFont="1" applyBorder="1" applyAlignment="1">
      <alignment wrapText="1"/>
    </xf>
    <xf numFmtId="0" fontId="142" fillId="33" borderId="11" xfId="0" applyFont="1" applyFill="1" applyBorder="1" applyAlignment="1">
      <alignment wrapText="1"/>
    </xf>
    <xf numFmtId="0" fontId="22" fillId="33" borderId="11" xfId="0" applyFont="1" applyFill="1" applyBorder="1" applyAlignment="1">
      <alignment wrapText="1"/>
    </xf>
    <xf numFmtId="0" fontId="34" fillId="33" borderId="11" xfId="0" applyFont="1" applyFill="1" applyBorder="1" applyAlignment="1">
      <alignment horizontal="left" wrapText="1"/>
    </xf>
    <xf numFmtId="0" fontId="142" fillId="0" borderId="30" xfId="0" applyFont="1" applyBorder="1" applyAlignment="1">
      <alignment wrapText="1"/>
    </xf>
    <xf numFmtId="0" fontId="19" fillId="34" borderId="0" xfId="0" applyFont="1" applyFill="1" applyAlignment="1">
      <alignment horizontal="center"/>
    </xf>
    <xf numFmtId="0" fontId="15" fillId="0" borderId="0" xfId="0" applyFont="1" applyAlignment="1">
      <alignment/>
    </xf>
    <xf numFmtId="0" fontId="17" fillId="0" borderId="11" xfId="0" applyFont="1" applyBorder="1" applyAlignment="1">
      <alignment horizontal="center" vertical="center"/>
    </xf>
    <xf numFmtId="0" fontId="20" fillId="0" borderId="11" xfId="0" applyFont="1" applyBorder="1" applyAlignment="1">
      <alignment horizontal="center" vertical="center"/>
    </xf>
    <xf numFmtId="0" fontId="17" fillId="33" borderId="11" xfId="0" applyFont="1" applyFill="1" applyBorder="1" applyAlignment="1">
      <alignment horizontal="center" vertical="center"/>
    </xf>
    <xf numFmtId="0" fontId="17" fillId="33" borderId="11" xfId="0" applyFont="1" applyFill="1" applyBorder="1" applyAlignment="1">
      <alignment horizontal="center" wrapText="1"/>
    </xf>
    <xf numFmtId="3" fontId="17" fillId="33" borderId="11" xfId="0" applyNumberFormat="1" applyFont="1" applyFill="1" applyBorder="1" applyAlignment="1">
      <alignment horizontal="center" vertical="center"/>
    </xf>
    <xf numFmtId="0" fontId="0" fillId="33" borderId="11" xfId="0" applyFill="1" applyBorder="1" applyAlignment="1">
      <alignment horizontal="center"/>
    </xf>
    <xf numFmtId="15" fontId="0" fillId="33" borderId="11" xfId="0" applyNumberFormat="1" applyFill="1" applyBorder="1" applyAlignment="1">
      <alignment horizontal="center"/>
    </xf>
    <xf numFmtId="186" fontId="15" fillId="0" borderId="11" xfId="0" applyNumberFormat="1" applyFont="1" applyBorder="1" applyAlignment="1">
      <alignment/>
    </xf>
    <xf numFmtId="16" fontId="113" fillId="33" borderId="15" xfId="0" applyNumberFormat="1" applyFont="1" applyFill="1" applyBorder="1" applyAlignment="1">
      <alignment horizontal="center" vertical="justify" wrapText="1"/>
    </xf>
    <xf numFmtId="186" fontId="15" fillId="33" borderId="11" xfId="0" applyNumberFormat="1" applyFont="1" applyFill="1" applyBorder="1" applyAlignment="1">
      <alignment/>
    </xf>
    <xf numFmtId="15" fontId="15" fillId="33" borderId="11" xfId="0" applyNumberFormat="1" applyFont="1" applyFill="1" applyBorder="1" applyAlignment="1">
      <alignment horizontal="center"/>
    </xf>
    <xf numFmtId="0" fontId="13" fillId="33" borderId="15" xfId="0" applyFont="1" applyFill="1" applyBorder="1" applyAlignment="1">
      <alignment horizontal="center"/>
    </xf>
    <xf numFmtId="0" fontId="15" fillId="33" borderId="15" xfId="0" applyFont="1" applyFill="1" applyBorder="1" applyAlignment="1">
      <alignment horizontal="center" vertical="justify" wrapText="1"/>
    </xf>
    <xf numFmtId="14" fontId="113" fillId="33" borderId="15" xfId="0" applyNumberFormat="1" applyFont="1" applyFill="1" applyBorder="1" applyAlignment="1">
      <alignment horizontal="center" vertical="justify" wrapText="1"/>
    </xf>
    <xf numFmtId="4" fontId="15" fillId="33" borderId="11" xfId="0" applyNumberFormat="1" applyFont="1" applyFill="1" applyBorder="1" applyAlignment="1">
      <alignment/>
    </xf>
    <xf numFmtId="0" fontId="13" fillId="0" borderId="11" xfId="0" applyFont="1" applyBorder="1" applyAlignment="1">
      <alignment horizontal="center"/>
    </xf>
    <xf numFmtId="0" fontId="26" fillId="0" borderId="11" xfId="0" applyFont="1" applyBorder="1" applyAlignment="1">
      <alignment horizontal="center" vertical="center"/>
    </xf>
    <xf numFmtId="49" fontId="15" fillId="33" borderId="11" xfId="0" applyNumberFormat="1" applyFont="1" applyFill="1" applyBorder="1" applyAlignment="1">
      <alignment horizontal="center" vertical="justify" wrapText="1"/>
    </xf>
    <xf numFmtId="15" fontId="0" fillId="33" borderId="15" xfId="0" applyNumberFormat="1" applyFill="1" applyBorder="1" applyAlignment="1">
      <alignment horizontal="center"/>
    </xf>
    <xf numFmtId="0" fontId="13" fillId="0" borderId="32" xfId="0" applyFont="1" applyBorder="1" applyAlignment="1">
      <alignment horizontal="center" vertical="center"/>
    </xf>
    <xf numFmtId="15" fontId="0" fillId="0" borderId="15" xfId="0" applyNumberFormat="1" applyBorder="1" applyAlignment="1">
      <alignment horizontal="center"/>
    </xf>
    <xf numFmtId="0" fontId="18" fillId="0" borderId="16" xfId="0" applyFont="1" applyBorder="1" applyAlignment="1">
      <alignment horizontal="center"/>
    </xf>
    <xf numFmtId="0" fontId="20" fillId="0" borderId="33" xfId="0" applyFont="1" applyBorder="1" applyAlignment="1">
      <alignment horizontal="center"/>
    </xf>
    <xf numFmtId="0" fontId="18" fillId="0" borderId="33" xfId="0" applyFont="1" applyBorder="1" applyAlignment="1">
      <alignment horizontal="center"/>
    </xf>
    <xf numFmtId="49" fontId="18" fillId="0" borderId="33" xfId="0" applyNumberFormat="1" applyFont="1" applyBorder="1" applyAlignment="1">
      <alignment horizontal="center"/>
    </xf>
    <xf numFmtId="0" fontId="18" fillId="0" borderId="15" xfId="0" applyFont="1" applyBorder="1" applyAlignment="1">
      <alignment horizontal="center"/>
    </xf>
    <xf numFmtId="0" fontId="0" fillId="39" borderId="11" xfId="0" applyFill="1" applyBorder="1" applyAlignment="1">
      <alignment/>
    </xf>
    <xf numFmtId="186" fontId="35" fillId="0" borderId="0" xfId="0" applyNumberFormat="1" applyFont="1" applyAlignment="1">
      <alignment/>
    </xf>
    <xf numFmtId="0" fontId="35" fillId="0" borderId="0" xfId="0" applyFont="1" applyAlignment="1">
      <alignment/>
    </xf>
    <xf numFmtId="49" fontId="15" fillId="33" borderId="34" xfId="0" applyNumberFormat="1" applyFont="1" applyFill="1" applyBorder="1" applyAlignment="1">
      <alignment horizontal="right"/>
    </xf>
    <xf numFmtId="4" fontId="0" fillId="0" borderId="0" xfId="0" applyNumberFormat="1" applyAlignment="1">
      <alignment/>
    </xf>
    <xf numFmtId="43" fontId="0" fillId="0" borderId="0" xfId="0" applyNumberFormat="1" applyAlignment="1">
      <alignment/>
    </xf>
    <xf numFmtId="4" fontId="15" fillId="0" borderId="0" xfId="0" applyNumberFormat="1" applyFont="1" applyAlignment="1">
      <alignment horizontal="center"/>
    </xf>
    <xf numFmtId="4" fontId="15" fillId="0" borderId="0" xfId="0" applyNumberFormat="1" applyFont="1" applyAlignment="1">
      <alignment/>
    </xf>
    <xf numFmtId="0" fontId="24" fillId="36" borderId="11" xfId="0" applyFont="1" applyFill="1" applyBorder="1" applyAlignment="1">
      <alignment horizontal="center" wrapText="1"/>
    </xf>
    <xf numFmtId="184" fontId="9" fillId="33" borderId="11" xfId="0" applyNumberFormat="1" applyFont="1" applyFill="1" applyBorder="1" applyAlignment="1">
      <alignment horizontal="center" vertical="center" wrapText="1"/>
    </xf>
    <xf numFmtId="182" fontId="9" fillId="33" borderId="11" xfId="52" applyNumberFormat="1" applyFont="1" applyFill="1" applyBorder="1" applyAlignment="1">
      <alignment horizontal="center" vertical="center" wrapText="1"/>
    </xf>
    <xf numFmtId="0" fontId="9" fillId="0" borderId="15" xfId="0" applyNumberFormat="1" applyFont="1" applyBorder="1" applyAlignment="1">
      <alignment horizontal="left" vertical="center" wrapText="1"/>
    </xf>
    <xf numFmtId="0" fontId="9" fillId="33" borderId="11" xfId="0" applyFont="1" applyFill="1" applyBorder="1" applyAlignment="1">
      <alignment/>
    </xf>
    <xf numFmtId="0" fontId="9" fillId="0" borderId="11" xfId="0" applyNumberFormat="1" applyFont="1" applyBorder="1" applyAlignment="1">
      <alignment horizontal="left" vertical="center" wrapText="1"/>
    </xf>
    <xf numFmtId="0" fontId="126" fillId="0" borderId="0" xfId="0" applyFont="1" applyAlignment="1">
      <alignment/>
    </xf>
    <xf numFmtId="0" fontId="143" fillId="0" borderId="11" xfId="0" applyFont="1" applyBorder="1" applyAlignment="1">
      <alignment wrapText="1"/>
    </xf>
    <xf numFmtId="0" fontId="121" fillId="0" borderId="19" xfId="0" applyFont="1" applyBorder="1" applyAlignment="1">
      <alignment horizontal="center"/>
    </xf>
    <xf numFmtId="0" fontId="121" fillId="0" borderId="19" xfId="0" applyFont="1" applyBorder="1" applyAlignment="1">
      <alignment horizontal="center" wrapText="1"/>
    </xf>
    <xf numFmtId="0" fontId="136" fillId="0" borderId="19" xfId="0" applyFont="1" applyBorder="1" applyAlignment="1">
      <alignment horizontal="center" wrapText="1"/>
    </xf>
    <xf numFmtId="0" fontId="144" fillId="0" borderId="11" xfId="0" applyFont="1" applyBorder="1" applyAlignment="1">
      <alignment wrapText="1"/>
    </xf>
    <xf numFmtId="0" fontId="136" fillId="0" borderId="19" xfId="0" applyFont="1" applyBorder="1" applyAlignment="1">
      <alignment horizontal="left" wrapText="1"/>
    </xf>
    <xf numFmtId="0" fontId="0" fillId="0" borderId="19" xfId="0" applyBorder="1" applyAlignment="1">
      <alignment horizontal="center" wrapText="1"/>
    </xf>
    <xf numFmtId="181" fontId="11" fillId="0" borderId="19" xfId="52" applyFont="1" applyBorder="1" applyAlignment="1">
      <alignment horizontal="right"/>
    </xf>
    <xf numFmtId="3" fontId="115" fillId="0" borderId="19" xfId="0" applyNumberFormat="1" applyFont="1" applyBorder="1" applyAlignment="1">
      <alignment horizontal="right" vertical="center"/>
    </xf>
    <xf numFmtId="14" fontId="121" fillId="0" borderId="19" xfId="0" applyNumberFormat="1" applyFont="1" applyBorder="1" applyAlignment="1">
      <alignment horizontal="center"/>
    </xf>
    <xf numFmtId="0" fontId="99" fillId="0" borderId="19" xfId="46" applyNumberFormat="1" applyBorder="1" applyAlignment="1" applyProtection="1">
      <alignment horizontal="center" wrapText="1"/>
      <protection/>
    </xf>
    <xf numFmtId="0" fontId="121" fillId="0" borderId="19" xfId="0" applyFont="1" applyBorder="1" applyAlignment="1">
      <alignment/>
    </xf>
    <xf numFmtId="0" fontId="129" fillId="0" borderId="11" xfId="0" applyFont="1" applyBorder="1" applyAlignment="1">
      <alignment/>
    </xf>
    <xf numFmtId="0" fontId="136" fillId="0" borderId="11" xfId="0" applyFont="1" applyBorder="1" applyAlignment="1">
      <alignment horizontal="left" wrapText="1"/>
    </xf>
    <xf numFmtId="0" fontId="0" fillId="33" borderId="0" xfId="0" applyFill="1" applyBorder="1" applyAlignment="1">
      <alignment wrapText="1"/>
    </xf>
    <xf numFmtId="181" fontId="0" fillId="0" borderId="11" xfId="52" applyFont="1" applyBorder="1" applyAlignment="1">
      <alignment/>
    </xf>
    <xf numFmtId="0" fontId="116" fillId="0" borderId="0" xfId="0" applyFont="1" applyBorder="1" applyAlignment="1">
      <alignment wrapText="1"/>
    </xf>
    <xf numFmtId="0" fontId="117" fillId="36" borderId="11" xfId="0" applyFont="1" applyFill="1" applyBorder="1" applyAlignment="1">
      <alignment horizontal="center" wrapText="1"/>
    </xf>
    <xf numFmtId="0" fontId="11" fillId="33" borderId="19" xfId="0" applyFont="1" applyFill="1" applyBorder="1" applyAlignment="1">
      <alignment horizontal="center" wrapText="1"/>
    </xf>
    <xf numFmtId="0" fontId="139" fillId="0" borderId="0" xfId="0" applyFont="1" applyAlignment="1">
      <alignment/>
    </xf>
    <xf numFmtId="14" fontId="121" fillId="0" borderId="0" xfId="0" applyNumberFormat="1" applyFont="1" applyAlignment="1">
      <alignment/>
    </xf>
    <xf numFmtId="0" fontId="21" fillId="33" borderId="11" xfId="0" applyFont="1" applyFill="1" applyBorder="1" applyAlignment="1">
      <alignment vertical="center" wrapText="1"/>
    </xf>
    <xf numFmtId="0" fontId="32" fillId="37" borderId="11" xfId="0" applyFont="1" applyFill="1" applyBorder="1" applyAlignment="1">
      <alignment vertical="center" wrapText="1"/>
    </xf>
    <xf numFmtId="0" fontId="119" fillId="0" borderId="10" xfId="0" applyFont="1" applyBorder="1" applyAlignment="1">
      <alignment wrapText="1"/>
    </xf>
    <xf numFmtId="0" fontId="133" fillId="33" borderId="11" xfId="0" applyFont="1" applyFill="1" applyBorder="1" applyAlignment="1">
      <alignment vertical="center" wrapText="1"/>
    </xf>
    <xf numFmtId="0" fontId="136" fillId="0" borderId="11" xfId="0" applyFont="1" applyBorder="1" applyAlignment="1">
      <alignment wrapText="1"/>
    </xf>
    <xf numFmtId="0" fontId="108" fillId="0" borderId="11" xfId="0" applyFont="1" applyBorder="1" applyAlignment="1">
      <alignment/>
    </xf>
    <xf numFmtId="181" fontId="0" fillId="0" borderId="11" xfId="52" applyFont="1" applyBorder="1" applyAlignment="1">
      <alignment/>
    </xf>
    <xf numFmtId="196" fontId="0" fillId="0" borderId="11" xfId="52" applyNumberFormat="1" applyFont="1" applyBorder="1" applyAlignment="1">
      <alignment/>
    </xf>
    <xf numFmtId="181" fontId="0" fillId="0" borderId="11" xfId="52" applyFont="1" applyBorder="1" applyAlignment="1">
      <alignment horizontal="left"/>
    </xf>
    <xf numFmtId="180" fontId="0" fillId="0" borderId="11" xfId="53" applyFont="1" applyBorder="1" applyAlignment="1">
      <alignment/>
    </xf>
    <xf numFmtId="180" fontId="0" fillId="0" borderId="11" xfId="53" applyFont="1" applyBorder="1" applyAlignment="1">
      <alignment wrapText="1"/>
    </xf>
    <xf numFmtId="196" fontId="0" fillId="0" borderId="0" xfId="0" applyNumberFormat="1" applyAlignment="1">
      <alignment/>
    </xf>
    <xf numFmtId="0" fontId="145" fillId="0" borderId="19" xfId="0" applyFont="1" applyBorder="1" applyAlignment="1">
      <alignment horizontal="center" wrapText="1"/>
    </xf>
    <xf numFmtId="184" fontId="0" fillId="0" borderId="0" xfId="0" applyNumberFormat="1" applyAlignment="1">
      <alignment/>
    </xf>
    <xf numFmtId="186" fontId="0" fillId="0" borderId="11" xfId="51" applyNumberFormat="1" applyFont="1" applyBorder="1" applyAlignment="1">
      <alignment/>
    </xf>
    <xf numFmtId="186" fontId="0" fillId="33" borderId="11" xfId="0" applyNumberFormat="1" applyFill="1" applyBorder="1" applyAlignment="1">
      <alignment/>
    </xf>
    <xf numFmtId="186" fontId="146" fillId="0" borderId="11" xfId="0" applyNumberFormat="1" applyFont="1" applyBorder="1" applyAlignment="1">
      <alignment/>
    </xf>
    <xf numFmtId="4" fontId="0" fillId="0" borderId="11" xfId="51" applyNumberFormat="1" applyFont="1" applyBorder="1" applyAlignment="1">
      <alignment/>
    </xf>
    <xf numFmtId="43" fontId="15" fillId="33" borderId="11" xfId="51" applyNumberFormat="1" applyFont="1" applyFill="1" applyBorder="1" applyAlignment="1">
      <alignment horizontal="center" wrapText="1"/>
    </xf>
    <xf numFmtId="191" fontId="15" fillId="33" borderId="11" xfId="51" applyNumberFormat="1" applyFont="1" applyFill="1" applyBorder="1" applyAlignment="1">
      <alignment/>
    </xf>
    <xf numFmtId="43" fontId="18" fillId="0" borderId="11" xfId="51" applyNumberFormat="1" applyFont="1" applyBorder="1" applyAlignment="1">
      <alignment/>
    </xf>
    <xf numFmtId="3" fontId="18" fillId="33" borderId="11" xfId="51" applyNumberFormat="1" applyFont="1" applyFill="1" applyBorder="1" applyAlignment="1">
      <alignment/>
    </xf>
    <xf numFmtId="186" fontId="18" fillId="0" borderId="11" xfId="51" applyNumberFormat="1" applyFont="1" applyBorder="1" applyAlignment="1">
      <alignment/>
    </xf>
    <xf numFmtId="186" fontId="18" fillId="0" borderId="34" xfId="51" applyNumberFormat="1" applyFont="1" applyBorder="1" applyAlignment="1">
      <alignment/>
    </xf>
    <xf numFmtId="186" fontId="0" fillId="0" borderId="0" xfId="51" applyNumberFormat="1" applyFont="1" applyAlignment="1">
      <alignment/>
    </xf>
    <xf numFmtId="181" fontId="121" fillId="0" borderId="11" xfId="52" applyFont="1" applyBorder="1" applyAlignment="1">
      <alignment horizontal="center" wrapText="1"/>
    </xf>
    <xf numFmtId="14" fontId="121" fillId="0" borderId="11" xfId="0" applyNumberFormat="1" applyFont="1" applyBorder="1" applyAlignment="1">
      <alignment horizontal="center" wrapText="1"/>
    </xf>
    <xf numFmtId="181" fontId="0" fillId="0" borderId="0" xfId="52" applyFont="1" applyBorder="1" applyAlignment="1">
      <alignment wrapText="1"/>
    </xf>
    <xf numFmtId="0" fontId="0" fillId="0" borderId="12" xfId="0" applyBorder="1" applyAlignment="1">
      <alignment wrapText="1"/>
    </xf>
    <xf numFmtId="0" fontId="113" fillId="33" borderId="35" xfId="0" applyFont="1" applyFill="1" applyBorder="1" applyAlignment="1">
      <alignment wrapText="1"/>
    </xf>
    <xf numFmtId="0" fontId="147" fillId="33" borderId="36" xfId="0" applyFont="1" applyFill="1" applyBorder="1" applyAlignment="1">
      <alignment horizontal="center" vertical="center" wrapText="1"/>
    </xf>
    <xf numFmtId="0" fontId="148" fillId="33" borderId="36" xfId="0" applyFont="1" applyFill="1" applyBorder="1" applyAlignment="1">
      <alignment horizontal="center" vertical="center" wrapText="1"/>
    </xf>
    <xf numFmtId="0" fontId="142" fillId="33" borderId="36" xfId="0" applyFont="1" applyFill="1" applyBorder="1" applyAlignment="1">
      <alignment horizontal="center" vertical="center" wrapText="1"/>
    </xf>
    <xf numFmtId="0" fontId="117" fillId="33" borderId="36" xfId="0" applyFont="1" applyFill="1" applyBorder="1" applyAlignment="1">
      <alignment horizontal="center" vertical="center" wrapText="1"/>
    </xf>
    <xf numFmtId="0" fontId="142" fillId="33" borderId="37" xfId="0" applyFont="1" applyFill="1" applyBorder="1" applyAlignment="1">
      <alignment horizontal="center" vertical="center" wrapText="1"/>
    </xf>
    <xf numFmtId="181" fontId="0" fillId="0" borderId="30" xfId="52" applyFont="1" applyBorder="1" applyAlignment="1">
      <alignment wrapText="1"/>
    </xf>
    <xf numFmtId="0" fontId="117" fillId="0" borderId="11" xfId="0" applyFont="1" applyFill="1" applyBorder="1" applyAlignment="1">
      <alignment horizontal="center" wrapText="1"/>
    </xf>
    <xf numFmtId="0" fontId="24" fillId="0" borderId="11" xfId="0" applyFont="1" applyFill="1" applyBorder="1" applyAlignment="1">
      <alignment horizontal="center" wrapText="1"/>
    </xf>
    <xf numFmtId="0" fontId="142" fillId="0" borderId="0" xfId="0" applyFont="1" applyBorder="1" applyAlignment="1">
      <alignment wrapText="1"/>
    </xf>
    <xf numFmtId="0" fontId="117" fillId="33" borderId="30" xfId="0" applyFont="1" applyFill="1" applyBorder="1" applyAlignment="1">
      <alignment horizontal="center" wrapText="1"/>
    </xf>
    <xf numFmtId="0" fontId="121" fillId="0" borderId="11" xfId="0" applyFont="1" applyBorder="1" applyAlignment="1">
      <alignment horizontal="center" vertical="center" wrapText="1"/>
    </xf>
    <xf numFmtId="0" fontId="149" fillId="0" borderId="11" xfId="0" applyFont="1" applyBorder="1" applyAlignment="1">
      <alignment horizontal="center" wrapText="1"/>
    </xf>
    <xf numFmtId="0" fontId="150" fillId="0" borderId="11" xfId="0" applyFont="1" applyBorder="1" applyAlignment="1">
      <alignment horizontal="center"/>
    </xf>
    <xf numFmtId="0" fontId="115" fillId="0" borderId="11" xfId="0" applyFont="1" applyBorder="1" applyAlignment="1">
      <alignment wrapText="1"/>
    </xf>
    <xf numFmtId="0" fontId="151" fillId="0" borderId="11" xfId="0" applyFont="1" applyBorder="1" applyAlignment="1">
      <alignment wrapText="1"/>
    </xf>
    <xf numFmtId="197" fontId="152" fillId="0" borderId="11" xfId="52" applyNumberFormat="1" applyFont="1" applyBorder="1" applyAlignment="1">
      <alignment/>
    </xf>
    <xf numFmtId="0" fontId="153" fillId="0" borderId="11" xfId="0" applyFont="1" applyBorder="1" applyAlignment="1">
      <alignment wrapText="1"/>
    </xf>
    <xf numFmtId="181" fontId="154" fillId="0" borderId="11" xfId="52" applyFont="1" applyBorder="1" applyAlignment="1">
      <alignment horizontal="center"/>
    </xf>
    <xf numFmtId="0" fontId="129" fillId="0" borderId="11" xfId="0" applyFont="1" applyBorder="1" applyAlignment="1">
      <alignment horizontal="center"/>
    </xf>
    <xf numFmtId="0" fontId="129" fillId="0" borderId="11" xfId="0" applyFont="1" applyBorder="1" applyAlignment="1">
      <alignment horizontal="center" wrapText="1"/>
    </xf>
    <xf numFmtId="0" fontId="143" fillId="37" borderId="11" xfId="0" applyFont="1" applyFill="1" applyBorder="1" applyAlignment="1">
      <alignment horizontal="left" vertical="center" wrapText="1"/>
    </xf>
    <xf numFmtId="0" fontId="155" fillId="0" borderId="11" xfId="0" applyFont="1" applyBorder="1" applyAlignment="1">
      <alignment horizontal="center" wrapText="1"/>
    </xf>
    <xf numFmtId="0" fontId="151" fillId="0" borderId="11" xfId="0" applyFont="1" applyBorder="1" applyAlignment="1">
      <alignment horizontal="center"/>
    </xf>
    <xf numFmtId="0" fontId="134" fillId="0" borderId="11" xfId="0" applyFont="1" applyBorder="1" applyAlignment="1">
      <alignment horizontal="center" wrapText="1"/>
    </xf>
    <xf numFmtId="0" fontId="134" fillId="33" borderId="11" xfId="0" applyFont="1" applyFill="1" applyBorder="1" applyAlignment="1">
      <alignment horizontal="center" wrapText="1"/>
    </xf>
    <xf numFmtId="0" fontId="115" fillId="0" borderId="11" xfId="0" applyFont="1" applyBorder="1" applyAlignment="1">
      <alignment horizontal="justify" vertical="center"/>
    </xf>
    <xf numFmtId="0" fontId="143" fillId="0" borderId="11" xfId="0" applyFont="1" applyBorder="1" applyAlignment="1">
      <alignment horizontal="center" wrapText="1"/>
    </xf>
    <xf numFmtId="0" fontId="151" fillId="0" borderId="11" xfId="0" applyFont="1" applyBorder="1" applyAlignment="1">
      <alignment horizontal="center" wrapText="1"/>
    </xf>
    <xf numFmtId="0" fontId="134" fillId="0" borderId="11" xfId="0" applyFont="1" applyBorder="1" applyAlignment="1">
      <alignment wrapText="1"/>
    </xf>
    <xf numFmtId="0" fontId="109" fillId="0" borderId="15" xfId="0" applyFont="1" applyBorder="1" applyAlignment="1">
      <alignment wrapText="1"/>
    </xf>
    <xf numFmtId="0" fontId="155" fillId="37" borderId="11" xfId="0" applyFont="1" applyFill="1" applyBorder="1" applyAlignment="1">
      <alignment horizontal="center" vertical="top" wrapText="1"/>
    </xf>
    <xf numFmtId="181" fontId="0" fillId="0" borderId="11" xfId="52" applyFont="1" applyBorder="1" applyAlignment="1">
      <alignment wrapText="1"/>
    </xf>
    <xf numFmtId="0" fontId="108" fillId="33" borderId="10" xfId="0" applyFont="1" applyFill="1" applyBorder="1" applyAlignment="1">
      <alignment wrapText="1"/>
    </xf>
    <xf numFmtId="0" fontId="148" fillId="33" borderId="10" xfId="0" applyFont="1" applyFill="1" applyBorder="1" applyAlignment="1">
      <alignment horizontal="justify" wrapText="1"/>
    </xf>
    <xf numFmtId="180" fontId="108" fillId="33" borderId="10" xfId="53" applyFont="1" applyFill="1" applyBorder="1" applyAlignment="1">
      <alignment wrapText="1"/>
    </xf>
    <xf numFmtId="14" fontId="108" fillId="33" borderId="10" xfId="0" applyNumberFormat="1" applyFont="1" applyFill="1" applyBorder="1" applyAlignment="1">
      <alignment wrapText="1"/>
    </xf>
    <xf numFmtId="0" fontId="108" fillId="0" borderId="10" xfId="0" applyFont="1" applyBorder="1" applyAlignment="1">
      <alignment wrapText="1"/>
    </xf>
    <xf numFmtId="0" fontId="108" fillId="35" borderId="10" xfId="0" applyFont="1" applyFill="1" applyBorder="1" applyAlignment="1">
      <alignment wrapText="1"/>
    </xf>
    <xf numFmtId="0" fontId="8" fillId="33" borderId="10" xfId="0" applyFont="1" applyFill="1" applyBorder="1" applyAlignment="1">
      <alignment wrapText="1"/>
    </xf>
    <xf numFmtId="0" fontId="108" fillId="36" borderId="28" xfId="0" applyFont="1" applyFill="1" applyBorder="1" applyAlignment="1">
      <alignment wrapText="1"/>
    </xf>
    <xf numFmtId="0" fontId="0" fillId="33" borderId="12" xfId="0" applyFill="1" applyBorder="1" applyAlignment="1">
      <alignment wrapText="1"/>
    </xf>
    <xf numFmtId="0" fontId="108" fillId="33" borderId="12" xfId="0" applyFont="1" applyFill="1" applyBorder="1" applyAlignment="1">
      <alignment wrapText="1"/>
    </xf>
    <xf numFmtId="0" fontId="109" fillId="33" borderId="12" xfId="0" applyFont="1" applyFill="1" applyBorder="1" applyAlignment="1">
      <alignment horizontal="justify" wrapText="1"/>
    </xf>
    <xf numFmtId="180" fontId="0" fillId="33" borderId="12" xfId="53" applyFont="1" applyFill="1" applyBorder="1" applyAlignment="1">
      <alignment wrapText="1"/>
    </xf>
    <xf numFmtId="14" fontId="0" fillId="33" borderId="12" xfId="0" applyNumberFormat="1" applyFill="1" applyBorder="1" applyAlignment="1">
      <alignment wrapText="1"/>
    </xf>
    <xf numFmtId="0" fontId="108" fillId="35" borderId="12" xfId="0" applyFont="1" applyFill="1" applyBorder="1" applyAlignment="1">
      <alignment wrapText="1"/>
    </xf>
    <xf numFmtId="0" fontId="0" fillId="36" borderId="12" xfId="0" applyFill="1" applyBorder="1" applyAlignment="1">
      <alignment wrapText="1"/>
    </xf>
    <xf numFmtId="181" fontId="0" fillId="33" borderId="0" xfId="52" applyFont="1" applyFill="1" applyAlignment="1">
      <alignment wrapText="1"/>
    </xf>
    <xf numFmtId="181" fontId="108" fillId="33" borderId="10" xfId="52" applyFont="1" applyFill="1" applyBorder="1" applyAlignment="1">
      <alignment wrapText="1"/>
    </xf>
    <xf numFmtId="181" fontId="108" fillId="33" borderId="12" xfId="52" applyFont="1" applyFill="1" applyBorder="1" applyAlignment="1">
      <alignment wrapText="1"/>
    </xf>
    <xf numFmtId="181" fontId="108" fillId="0" borderId="11" xfId="52" applyFont="1" applyBorder="1" applyAlignment="1">
      <alignment wrapText="1"/>
    </xf>
    <xf numFmtId="181" fontId="0" fillId="33" borderId="11" xfId="52" applyFont="1" applyFill="1" applyBorder="1" applyAlignment="1">
      <alignment wrapText="1"/>
    </xf>
    <xf numFmtId="181" fontId="108" fillId="33" borderId="11" xfId="52" applyFont="1" applyFill="1" applyBorder="1" applyAlignment="1">
      <alignment horizontal="center" wrapText="1"/>
    </xf>
    <xf numFmtId="181" fontId="108" fillId="33" borderId="11" xfId="52" applyFont="1" applyFill="1" applyBorder="1" applyAlignment="1">
      <alignment wrapText="1"/>
    </xf>
    <xf numFmtId="181" fontId="0" fillId="35" borderId="11" xfId="52" applyFont="1" applyFill="1" applyBorder="1" applyAlignment="1">
      <alignment wrapText="1"/>
    </xf>
    <xf numFmtId="181" fontId="110" fillId="0" borderId="11" xfId="52" applyFont="1" applyBorder="1" applyAlignment="1">
      <alignment wrapText="1"/>
    </xf>
    <xf numFmtId="181" fontId="0" fillId="7" borderId="11" xfId="52" applyFont="1" applyFill="1" applyBorder="1" applyAlignment="1">
      <alignment wrapText="1"/>
    </xf>
    <xf numFmtId="181" fontId="8" fillId="0" borderId="11" xfId="52" applyFont="1" applyBorder="1" applyAlignment="1">
      <alignment wrapText="1"/>
    </xf>
    <xf numFmtId="181" fontId="0" fillId="0" borderId="11" xfId="52" applyFont="1" applyBorder="1" applyAlignment="1">
      <alignment/>
    </xf>
    <xf numFmtId="181" fontId="26" fillId="33" borderId="11" xfId="52" applyFont="1" applyFill="1" applyBorder="1" applyAlignment="1">
      <alignment wrapText="1"/>
    </xf>
    <xf numFmtId="181" fontId="108" fillId="33" borderId="11" xfId="52" applyFont="1" applyFill="1" applyBorder="1" applyAlignment="1">
      <alignment horizontal="left" wrapText="1"/>
    </xf>
    <xf numFmtId="181" fontId="0" fillId="0" borderId="0" xfId="52" applyFont="1" applyBorder="1" applyAlignment="1">
      <alignment wrapText="1"/>
    </xf>
    <xf numFmtId="181" fontId="0" fillId="0" borderId="0" xfId="52" applyFont="1" applyAlignment="1">
      <alignment wrapText="1"/>
    </xf>
    <xf numFmtId="0" fontId="8" fillId="33" borderId="12" xfId="0" applyFont="1" applyFill="1" applyBorder="1" applyAlignment="1">
      <alignment wrapText="1"/>
    </xf>
    <xf numFmtId="0" fontId="109" fillId="0" borderId="38" xfId="0" applyFont="1" applyBorder="1" applyAlignment="1">
      <alignment horizontal="center"/>
    </xf>
    <xf numFmtId="0" fontId="109" fillId="0" borderId="39" xfId="0" applyFont="1" applyBorder="1" applyAlignment="1">
      <alignment horizontal="center"/>
    </xf>
    <xf numFmtId="0" fontId="109" fillId="0" borderId="40" xfId="0" applyFont="1" applyBorder="1" applyAlignment="1">
      <alignment horizontal="center"/>
    </xf>
    <xf numFmtId="0" fontId="109" fillId="0" borderId="41" xfId="0" applyFont="1" applyBorder="1" applyAlignment="1">
      <alignment horizontal="center"/>
    </xf>
    <xf numFmtId="0" fontId="109" fillId="0" borderId="0" xfId="0" applyFont="1" applyBorder="1" applyAlignment="1">
      <alignment horizontal="center"/>
    </xf>
    <xf numFmtId="0" fontId="109" fillId="0" borderId="42" xfId="0" applyFont="1" applyBorder="1" applyAlignment="1">
      <alignment horizontal="center"/>
    </xf>
    <xf numFmtId="0" fontId="109" fillId="0" borderId="43" xfId="0" applyFont="1" applyBorder="1" applyAlignment="1">
      <alignment horizontal="center"/>
    </xf>
    <xf numFmtId="0" fontId="109" fillId="0" borderId="44" xfId="0" applyFont="1" applyBorder="1" applyAlignment="1">
      <alignment horizontal="center"/>
    </xf>
    <xf numFmtId="0" fontId="109" fillId="0" borderId="45" xfId="0" applyFont="1" applyBorder="1" applyAlignment="1">
      <alignment horizontal="center"/>
    </xf>
    <xf numFmtId="0" fontId="122" fillId="0" borderId="20" xfId="0" applyFont="1" applyBorder="1" applyAlignment="1">
      <alignment horizontal="left" vertical="center" wrapText="1"/>
    </xf>
    <xf numFmtId="0" fontId="122" fillId="0" borderId="46" xfId="0" applyFont="1" applyBorder="1" applyAlignment="1">
      <alignment horizontal="left" vertical="center" wrapText="1"/>
    </xf>
    <xf numFmtId="0" fontId="122" fillId="0" borderId="47" xfId="0" applyFont="1" applyBorder="1" applyAlignment="1">
      <alignment horizontal="left" vertical="center" wrapText="1"/>
    </xf>
    <xf numFmtId="0" fontId="122" fillId="0" borderId="16" xfId="0" applyFont="1" applyBorder="1" applyAlignment="1">
      <alignment horizontal="left" vertical="center" wrapText="1"/>
    </xf>
    <xf numFmtId="0" fontId="122" fillId="0" borderId="33" xfId="0" applyFont="1" applyBorder="1" applyAlignment="1">
      <alignment horizontal="left" vertical="center" wrapText="1"/>
    </xf>
    <xf numFmtId="0" fontId="122" fillId="0" borderId="15" xfId="0" applyFont="1" applyBorder="1" applyAlignment="1">
      <alignment horizontal="left" vertical="center" wrapText="1"/>
    </xf>
    <xf numFmtId="0" fontId="122" fillId="0" borderId="23" xfId="0" applyFont="1" applyBorder="1" applyAlignment="1">
      <alignment horizontal="left" vertical="center" wrapText="1"/>
    </xf>
    <xf numFmtId="0" fontId="122" fillId="0" borderId="48" xfId="0" applyFont="1" applyBorder="1" applyAlignment="1">
      <alignment horizontal="left" vertical="center" wrapText="1"/>
    </xf>
    <xf numFmtId="0" fontId="122" fillId="0" borderId="49" xfId="0" applyFont="1" applyBorder="1" applyAlignment="1">
      <alignment horizontal="left" vertical="center" wrapText="1"/>
    </xf>
    <xf numFmtId="0" fontId="156" fillId="33" borderId="50" xfId="0" applyFont="1" applyFill="1" applyBorder="1" applyAlignment="1">
      <alignment horizontal="center" vertical="center" wrapText="1"/>
    </xf>
    <xf numFmtId="0" fontId="156" fillId="33" borderId="51" xfId="0" applyFont="1" applyFill="1" applyBorder="1" applyAlignment="1">
      <alignment horizontal="center" vertical="center" wrapText="1"/>
    </xf>
    <xf numFmtId="15" fontId="17" fillId="34" borderId="0" xfId="0" applyNumberFormat="1" applyFont="1" applyFill="1" applyAlignment="1">
      <alignment horizontal="left"/>
    </xf>
    <xf numFmtId="0" fontId="18" fillId="34" borderId="0" xfId="0" applyFont="1" applyFill="1" applyAlignment="1">
      <alignment horizontal="center"/>
    </xf>
    <xf numFmtId="0" fontId="157" fillId="33" borderId="28" xfId="0" applyFont="1" applyFill="1" applyBorder="1" applyAlignment="1">
      <alignment horizontal="center" vertical="center" wrapText="1"/>
    </xf>
    <xf numFmtId="0" fontId="157" fillId="33" borderId="34" xfId="0" applyFont="1" applyFill="1" applyBorder="1" applyAlignment="1">
      <alignment horizontal="center" vertical="center" wrapText="1"/>
    </xf>
    <xf numFmtId="0" fontId="0" fillId="0" borderId="34" xfId="0" applyBorder="1" applyAlignment="1">
      <alignmen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1</xdr:row>
      <xdr:rowOff>57150</xdr:rowOff>
    </xdr:from>
    <xdr:to>
      <xdr:col>2</xdr:col>
      <xdr:colOff>466725</xdr:colOff>
      <xdr:row>2</xdr:row>
      <xdr:rowOff>161925</xdr:rowOff>
    </xdr:to>
    <xdr:pic>
      <xdr:nvPicPr>
        <xdr:cNvPr id="1" name="17 Imagen"/>
        <xdr:cNvPicPr preferRelativeResize="1">
          <a:picLocks noChangeAspect="1"/>
        </xdr:cNvPicPr>
      </xdr:nvPicPr>
      <xdr:blipFill>
        <a:blip r:embed="rId1"/>
        <a:stretch>
          <a:fillRect/>
        </a:stretch>
      </xdr:blipFill>
      <xdr:spPr>
        <a:xfrm>
          <a:off x="114300" y="257175"/>
          <a:ext cx="213360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ominiclealm@gmail.com" TargetMode="External" /><Relationship Id="rId2" Type="http://schemas.openxmlformats.org/officeDocument/2006/relationships/hyperlink" Target="mailto:Jmrincon@cundinamarca.gov.co" TargetMode="External" /><Relationship Id="rId3" Type="http://schemas.openxmlformats.org/officeDocument/2006/relationships/hyperlink" Target="https://www.secop.gov.co/CO1ContractsManagement/Tendering/ProcurementContractEdit/View?docUniqueIdentifier=CO1.PCCNTR.1267717&amp;prevCtxUrl=https%3a%2f%2fwww.secop.gov.co%2fCO1ContractsManagement%2fTendering%2fProcurementContractManagement%2fIndex&amp;prevCtxLbl=Contratos+" TargetMode="External" /><Relationship Id="rId4" Type="http://schemas.openxmlformats.org/officeDocument/2006/relationships/hyperlink" Target="https://www.secop.gov.co/CO1ContractsManagement/Tendering/ProcurementContractEdit/View?docUniqueIdentifier=CO1.PCCNTR.1361636&amp;prevCtxUrl=https%3a%2f%2fwww.secop.gov.co%2fCO1ContractsManagement%2fTendering%2fProcurementContractManagement%2fIndex&amp;prevCtxLbl=Contratos+" TargetMode="External" /><Relationship Id="rId5" Type="http://schemas.openxmlformats.org/officeDocument/2006/relationships/hyperlink" Target="mailto:comercial@seguridadsancarlosltda.com" TargetMode="External" /><Relationship Id="rId6" Type="http://schemas.openxmlformats.org/officeDocument/2006/relationships/hyperlink" Target="https://www.secop.gov.co/CO1ContractsManagement/Tendering/ProcurementContractEdit/View?docUniqueIdentifier=CO1.PCCNTR.1408839&amp;prevCtxUrl=https%3a%2f%2fwww.secop.gov.co%2fCO1ContractsManagement%2fTendering%2fProcurementContractManagement%2fIndex&amp;prevCtxLbl=Contratos+" TargetMode="External" /><Relationship Id="rId7" Type="http://schemas.openxmlformats.org/officeDocument/2006/relationships/hyperlink" Target="mailto:fundacionsocialvivecolombia@yahoo.com" TargetMode="External" /><Relationship Id="rId8" Type="http://schemas.openxmlformats.org/officeDocument/2006/relationships/hyperlink" Target="https://www.secop.gov.co/CO1ContractsManagement/Tendering/ProcurementContractEdit/View?docUniqueIdentifier=CO1.PCCNTR.1412030&amp;awardUniqueIdentifier=CO1.AWD.686802&amp;buyerDossierUniqueIdentifier=CO1.BDOS.1012603&amp;id=498927" TargetMode="External" /><Relationship Id="rId9" Type="http://schemas.openxmlformats.org/officeDocument/2006/relationships/hyperlink" Target="https://www.secop.gov.co/CO1ContractsManagement/Tendering/ProcurementContractEdit/View?docUniqueIdentifier=CO1.PCCNTR.1412037&amp;awardUniqueIdentifier=CO1.AWD.686802&amp;buyerDossierUniqueIdentifier=CO1.BDOS.1012603&amp;id=498938" TargetMode="External" /><Relationship Id="rId10" Type="http://schemas.openxmlformats.org/officeDocument/2006/relationships/hyperlink" Target="https://www.secop.gov.co/CO1ContractsManagement/Tendering/ProcurementContractEdit/View?docUniqueIdentifier=CO1.PCCNTR.1412521&amp;awardUniqueIdentifier=CO1.AWD.686520&amp;buyerDossierUniqueIdentifier=CO1.BDOS.1014706&amp;id=499116" TargetMode="External" /><Relationship Id="rId11" Type="http://schemas.openxmlformats.org/officeDocument/2006/relationships/hyperlink" Target="mailto:torresfabio@gmail.com" TargetMode="External" /><Relationship Id="rId12" Type="http://schemas.openxmlformats.org/officeDocument/2006/relationships/hyperlink" Target="https://www.secop.gov.co/CO1ContractsManagement/Tendering/ProcurementContractEdit/View?docUniqueIdentifier=CO1.PCCNTR.1412521&amp;awardUniqueIdentifier=CO1.AWD.686520&amp;buyerDossierUniqueIdentifier=CO1.BDOS.1014706&amp;id=499116" TargetMode="External" /><Relationship Id="rId13" Type="http://schemas.openxmlformats.org/officeDocument/2006/relationships/hyperlink" Target="mailto:torresfabio@gmail.com" TargetMode="External" /><Relationship Id="rId14" Type="http://schemas.openxmlformats.org/officeDocument/2006/relationships/hyperlink" Target="https://www.secop.gov.co/CO1ContractsManagement/Tendering/ProcurementContractEdit/View?docUniqueIdentifier=CO1.PCCNTR.1412521&amp;awardUniqueIdentifier=CO1.AWD.686520&amp;buyerDossierUniqueIdentifier=CO1.BDOS.1014706&amp;id=499116" TargetMode="External" /><Relationship Id="rId15" Type="http://schemas.openxmlformats.org/officeDocument/2006/relationships/hyperlink" Target="mailto:torresfabio@gmail.com" TargetMode="External" /><Relationship Id="rId16" Type="http://schemas.openxmlformats.org/officeDocument/2006/relationships/hyperlink" Target="https://www.secop.gov.co/CO1ContractsManagement/Tendering/ProcurementContractEdit/View?docUniqueIdentifier=CO1.PCCNTR.1412521&amp;awardUniqueIdentifier=CO1.AWD.686520&amp;buyerDossierUniqueIdentifier=CO1.BDOS.1014706&amp;id=499116" TargetMode="External" /><Relationship Id="rId17" Type="http://schemas.openxmlformats.org/officeDocument/2006/relationships/hyperlink" Target="https://www.secop.gov.co/CO1ContractsManagement/Tendering/ProcurementContractEdit/View?docUniqueIdentifier=CO1.PCCNTR.1412626&amp;awardUniqueIdentifier=CO1.AWD.686520&amp;buyerDossierUniqueIdentifier=CO1.BDOS.1014706&amp;id=499142" TargetMode="External" /><Relationship Id="rId18" Type="http://schemas.openxmlformats.org/officeDocument/2006/relationships/hyperlink" Target="mailto:julianaborbon9310@hotmail.com" TargetMode="External" /><Relationship Id="rId19" Type="http://schemas.openxmlformats.org/officeDocument/2006/relationships/hyperlink" Target="https://www.secop.gov.co/CO1ContractsManagement/Tendering/ProcurementContractEdit/View?docUniqueIdentifier=CO1.PCCNTR.1445868&amp;prevCtxUrl=https%3a%2f%2fwww.secop.gov.co%3a443%2fCO1ContractsManagement%2fTendering%2fProcurementContractManagement%2fIndex&amp;prevCtxLbl=Contratos+" TargetMode="External" /><Relationship Id="rId20" Type="http://schemas.openxmlformats.org/officeDocument/2006/relationships/hyperlink" Target="mailto:tulioalejandroserrano@gmail.com" TargetMode="External" /><Relationship Id="rId21" Type="http://schemas.openxmlformats.org/officeDocument/2006/relationships/hyperlink" Target="https://www.secop.gov.co/CO1ContractsManagement/Tendering/ProcurementContractEdit/View?docUniqueIdentifier=CO1.PCCNTR.1446000&amp;prevCtxUrl=https%3a%2f%2fwww.secop.gov.co%3a443%2fCO1ContractsManagement%2fTendering%2fProcurementContractManagement%2fIndex&amp;prevCtxLbl=Contratos+" TargetMode="External" /><Relationship Id="rId22" Type="http://schemas.openxmlformats.org/officeDocument/2006/relationships/hyperlink" Target="mailto:ejulianmontano@hotmail.com" TargetMode="External" /><Relationship Id="rId23" Type="http://schemas.openxmlformats.org/officeDocument/2006/relationships/hyperlink" Target="https://www.secop.gov.co/CO1ContractsManagement/Tendering/ProcurementContractEdit/View?docUniqueIdentifier=CO1.PCCNTR.1445884&amp;prevCtxUrl=https%3a%2f%2fwww.secop.gov.co%3a443%2fCO1ContractsManagement%2fTendering%2fProcurementContractManagement%2fIndex&amp;prevCtxLbl=Contratos+" TargetMode="External" /><Relationship Id="rId24" Type="http://schemas.openxmlformats.org/officeDocument/2006/relationships/hyperlink" Target="https://www.secop.gov.co/CO1ContractsManagement/Tendering/ProcurementContractEdit/View?docUniqueIdentifier=CO1.PCCNTR.1449593&amp;awardUniqueIdentifier=&amp;buyerDossierUniqueIdentifier=CO1.BDOS.1166070&amp;id=516317" TargetMode="External" /><Relationship Id="rId25" Type="http://schemas.openxmlformats.org/officeDocument/2006/relationships/hyperlink" Target="mailto:felipebeltranjuridico@gmail.com" TargetMode="External" /><Relationship Id="rId26" Type="http://schemas.openxmlformats.org/officeDocument/2006/relationships/hyperlink" Target="https://www.secop.gov.co/CO1ContractsManagement/Tendering/ProcurementContractEdit/View?docUniqueIdentifier=CO1.PCCNTR.1452051&amp;awardUniqueIdentifier=&amp;buyerDossierUniqueIdentifier=CO1.BDOS.1167596&amp;id=517224" TargetMode="External" /><Relationship Id="rId27" Type="http://schemas.openxmlformats.org/officeDocument/2006/relationships/hyperlink" Target="https://www.secop.gov.co/CO1BusinessLine/Tendering/BuyerWorkArea/Index?DocUniqueIdentifier=CO1.BDOS.1183114" TargetMode="External" /><Relationship Id="rId28" Type="http://schemas.openxmlformats.org/officeDocument/2006/relationships/hyperlink" Target="https://www.secop.gov.co/CO1ContractsManagement/Tendering/ProcurementContractEdit/View?docUniqueIdentifier=CO1.PCCNTR.1471266&amp;prevCtxUrl=https%3a%2f%2fwww.secop.gov.co%3a443%2fCO1ContractsManagement%2fTendering%2fProcurementContractManagement%2fIndex&amp;prevCtxLbl=Contratos+" TargetMode="External" /><Relationship Id="rId29" Type="http://schemas.openxmlformats.org/officeDocument/2006/relationships/hyperlink" Target="https://www.secop.gov.co/CO1BusinessLine/Tendering/BuyerWorkArea/Index?DocUniqueIdentifier=CO1.BDOS.1183002" TargetMode="External" /><Relationship Id="rId30" Type="http://schemas.openxmlformats.org/officeDocument/2006/relationships/hyperlink" Target="mailto:fulvia_ameliac@yahoo.es" TargetMode="External" /><Relationship Id="rId31" Type="http://schemas.openxmlformats.org/officeDocument/2006/relationships/hyperlink" Target="mailto:clausstriana@yahoo.es" TargetMode="External" /><Relationship Id="rId32" Type="http://schemas.openxmlformats.org/officeDocument/2006/relationships/hyperlink" Target="mailto:pedro.miranda@siiweb.net" TargetMode="External" /><Relationship Id="rId33" Type="http://schemas.openxmlformats.org/officeDocument/2006/relationships/hyperlink" Target="https://www.secop.gov.co/CO1ContractsManagement/Tendering/ProcurementContractEdit/View?docUniqueIdentifier=CO1.PCCNTR.1473630&amp;awardUniqueIdentifier=&amp;buyerDossierUniqueIdentifier=CO1.BDOS.1183012&amp;id=524595" TargetMode="External" /><Relationship Id="rId34" Type="http://schemas.openxmlformats.org/officeDocument/2006/relationships/hyperlink" Target="mailto:astridgarzon.ng@gmail.com" TargetMode="External" /><Relationship Id="rId35" Type="http://schemas.openxmlformats.org/officeDocument/2006/relationships/hyperlink" Target="https://www.secop.gov.co/CO1BusinessLine/Tendering/BuyerWorkArea/Index?DocUniqueIdentifier=CO1.BDOS.1186820" TargetMode="External" /><Relationship Id="rId36" Type="http://schemas.openxmlformats.org/officeDocument/2006/relationships/hyperlink" Target="mailto:lizethcastellanos08@gmail.com" TargetMode="External" /><Relationship Id="rId37" Type="http://schemas.openxmlformats.org/officeDocument/2006/relationships/hyperlink" Target="https://www.secop.gov.co/CO1BusinessLine/Tendering/BuyerWorkArea/Index?DocUniqueIdentifier=CO1.BDOS.1186825" TargetMode="External" /><Relationship Id="rId38" Type="http://schemas.openxmlformats.org/officeDocument/2006/relationships/hyperlink" Target="mailto:edilmapenagos@hotmail.com" TargetMode="External" /><Relationship Id="rId39" Type="http://schemas.openxmlformats.org/officeDocument/2006/relationships/hyperlink" Target="https://www.secop.gov.co/CO1BusinessLine/Tendering/BuyerWorkArea/Index?DocUniqueIdentifier=CO1.BDOS.1194763" TargetMode="External" /><Relationship Id="rId40" Type="http://schemas.openxmlformats.org/officeDocument/2006/relationships/hyperlink" Target="mailto:nanabaron02@gmail.com" TargetMode="External" /><Relationship Id="rId41" Type="http://schemas.openxmlformats.org/officeDocument/2006/relationships/hyperlink" Target="https://www.secop.gov.co/CO1BusinessLine/Tendering/BuyerWorkArea/Index?DocUniqueIdentifier=CO1.BDOS.1275238" TargetMode="External" /><Relationship Id="rId42" Type="http://schemas.openxmlformats.org/officeDocument/2006/relationships/hyperlink" Target="https://www.secop.gov.co/CO1ContractsManagement/Tendering/ProcurementContractEdit/Update?ProfileName=CCE-10-Minima_Cuantia&amp;PPI=CO1.PPI.7920181&amp;DocUniqueName=ContratoDeCompra&amp;DocTypeName=NextWay.Entities.Marketplace.Tendering.ProcurementContract&amp;ProfileVersion=8&amp;DocUniqueIdentifier=CO1.PCCNTR.1617011&amp;prevCtxUrl=https%3a%2f%2fwww.secop.gov.co%2fCO1BusinessLine%2fTendering%2fBuyerDossierWorkspace%2fIndex%3fsortingState%3dLastModifiedDESC%26showAdvancedSearch%3dFalse%26showAdvancedSearchFields%3dFalse%26selectedDossier%3dCO1.BDOS.1263904%26selectedRequest%3dCO1.REQ.1306216%26&amp;prevCtxLbl=Procesos+de+la+Entidad+Estatal" TargetMode="External" /><Relationship Id="rId43" Type="http://schemas.openxmlformats.org/officeDocument/2006/relationships/hyperlink" Target="https://www.secop.gov.co/CO1ContractsManagement/Tendering/ProcurementContractEdit/View?DocUniqueIdentifier=CO1.PCCNTR.1624767&amp;Messages=Contrato+cancelado%7cSuccess" TargetMode="External" /><Relationship Id="rId44" Type="http://schemas.openxmlformats.org/officeDocument/2006/relationships/hyperlink" Target="https://www.secop.gov.co/CO1ContractsManagement/Tendering/ProcurementContractEdit/View?docUniqueIdentifier=CO1.PCCNTR.1625038&amp;prevCtxUrl=https%3a%2f%2fwww.secop.gov.co%3a443%2fCO1ContractsManagement%2fTendering%2fProcurementContractManagement%2fIndex&amp;prevCtxLbl=Contratos+" TargetMode="External" /><Relationship Id="rId45" Type="http://schemas.openxmlformats.org/officeDocument/2006/relationships/hyperlink" Target="mailto:jmonroyh@ucentral.edu.co" TargetMode="External" /><Relationship Id="rId46" Type="http://schemas.openxmlformats.org/officeDocument/2006/relationships/hyperlink" Target="https://www.secop.gov.co/CO1ContractsManagement/Tendering/ProcurementContractEdit/Update?ProfileName=CCE-16-Servicios_profesionales_gestion&amp;PPI=CO1.PPI.8325922&amp;DocUniqueName=ContratoDeCompra&amp;DocTypeName=NextWay.Entities.Marketplace.Tendering.ProcurementContract&amp;ProfileVersion=5&amp;DocUniqueIdentifier=CO1.PCCNTR.1626774&amp;prevCtxUrl=https%3a%2f%2fwww.secop.gov.co%3a443%2fCO1ContractsManagement%2fTendering%2fProcurementContractManagement%2fIndex&amp;prevCtxLbl=Contratos+" TargetMode="External" /><Relationship Id="rId47" Type="http://schemas.openxmlformats.org/officeDocument/2006/relationships/hyperlink" Target="mailto:gerencia@eycingenieros.com" TargetMode="External" /><Relationship Id="rId48" Type="http://schemas.openxmlformats.org/officeDocument/2006/relationships/hyperlink" Target="https://www.secop.gov.co/CO1ContractsManagement/Tendering/ProcurementContractEdit/View?docUniqueIdentifier=CO1.PCCNTR.1615274&amp;prevCtxUrl=https%3a%2f%2fwww.secop.gov.co%2fCO1ContractsManagement%2fTendering%2fProcurementContractManagement%2fIndex&amp;prevCtxLbl=Contratos+" TargetMode="External" /><Relationship Id="rId49" Type="http://schemas.openxmlformats.org/officeDocument/2006/relationships/hyperlink" Target="mailto:fundacionsocialvivecolombia@yahoo.com" TargetMode="External" /><Relationship Id="rId50" Type="http://schemas.openxmlformats.org/officeDocument/2006/relationships/hyperlink" Target="mailto:KATATA75@YAHOO.ES" TargetMode="External" /><Relationship Id="rId51" Type="http://schemas.openxmlformats.org/officeDocument/2006/relationships/hyperlink" Target="mailto:gposada@icontec.org" TargetMode="External" /><Relationship Id="rId52" Type="http://schemas.openxmlformats.org/officeDocument/2006/relationships/hyperlink" Target="mailto:victorsernab@gmail.com" TargetMode="External" /><Relationship Id="rId53" Type="http://schemas.openxmlformats.org/officeDocument/2006/relationships/hyperlink" Target="https://www.secop.gov.co/CO1ContractsManagement/Tendering/ProcurementContractEdit/View?docUniqueIdentifier=CO1.PCCNTR.1660130&amp;prevCtxUrl=https%3a%2f%2fwww.secop.gov.co%2fCO1ContractsManagement%2fTendering%2fProcurementContractManagement%2fIndex&amp;prevCtxLbl=Contratos+" TargetMode="External" /><Relationship Id="rId54" Type="http://schemas.openxmlformats.org/officeDocument/2006/relationships/hyperlink" Target="mailto:pduran222@gmail.com" TargetMode="External" /><Relationship Id="rId55" Type="http://schemas.openxmlformats.org/officeDocument/2006/relationships/hyperlink" Target="https://www.secop.gov.co/CO1ContractsManagement/Tendering/ProcurementContractEdit/View?docUniqueIdentifier=CO1.PCCNTR.1660131&amp;prevCtxUrl=https%3a%2f%2fwww.secop.gov.co%2fCO1ContractsManagement%2fTendering%2fProcurementContractManagement%2fIndex&amp;prevCtxLbl=Contratos+" TargetMode="External" /><Relationship Id="rId56" Type="http://schemas.openxmlformats.org/officeDocument/2006/relationships/hyperlink" Target="https://www.secop.gov.co/CO1ContractsManagement/Tendering/ProcurementContractEdit/Update?ProfileName=CCE-16-Servicios_profesionales_gestion&amp;PPI=CO1.PPI.8688633&amp;DocUniqueName=ContratoDeCompra&amp;DocTypeName=NextWay.Entities.Marketplace.Tendering.ProcurementContract&amp;ProfileVersion=5&amp;DocUniqueIdentifier=CO1.PCCNTR.1660601&amp;prevCtxUrl=https%3a%2f%2fwww.secop.gov.co%2fCO1ContractsManagement%2fTendering%2fProcurementContractManagement%2fIndex&amp;prevCtxLbl=Contratos+" TargetMode="External" /><Relationship Id="rId57" Type="http://schemas.openxmlformats.org/officeDocument/2006/relationships/hyperlink" Target="mailto:orbegu@gmail.com" TargetMode="External" /><Relationship Id="rId58" Type="http://schemas.openxmlformats.org/officeDocument/2006/relationships/hyperlink" Target="mailto:ricardoperilla@gmail.com" TargetMode="External" /><Relationship Id="rId59" Type="http://schemas.openxmlformats.org/officeDocument/2006/relationships/hyperlink" Target="https://www.secop.gov.co/CO1ContractsManagement/Tendering/ProcurementContractEdit/View?docUniqueIdentifier=CO1.PCCNTR.1660602&amp;awardUniqueIdentifier=&amp;buyerDossierUniqueIdentifier=CO1.BDOS.1312919&amp;id=594018" TargetMode="External" /><Relationship Id="rId60" Type="http://schemas.openxmlformats.org/officeDocument/2006/relationships/hyperlink" Target="mailto:cristianjimenez21@hotmail.com" TargetMode="External" /><Relationship Id="rId61" Type="http://schemas.openxmlformats.org/officeDocument/2006/relationships/hyperlink" Target="mailto:licitaciones@megaseguridad.co" TargetMode="External" /><Relationship Id="rId62" Type="http://schemas.openxmlformats.org/officeDocument/2006/relationships/hyperlink" Target="https://www.secop.gov.co/CO1ContractsManagement/Tendering/ProcurementContractEdit/View?docUniqueIdentifier=CO1.PCCNTR.1656083&amp;prevCtxUrl=https%3a%2f%2fwww.secop.gov.co%2fCO1ContractsManagement%2fTendering%2fProcurementContractManagement%2fIndex&amp;prevCtxLbl=Contratos+" TargetMode="External" /><Relationship Id="rId63" Type="http://schemas.openxmlformats.org/officeDocument/2006/relationships/hyperlink" Target="https://www.secop.gov.co/CO1ContractsManagement/Tendering/ProcurementContractEdit/View?docUniqueIdentifier=CO1.PCCNTR.1732446&amp;awardUniqueIdentifier=&amp;buyerDossierUniqueIdentifier=CO1.BDOS.1365325&amp;id=628121" TargetMode="External" /><Relationship Id="rId64" Type="http://schemas.openxmlformats.org/officeDocument/2006/relationships/hyperlink" Target="mailto:cebucan@hotmail.com" TargetMode="External" /><Relationship Id="rId65" Type="http://schemas.openxmlformats.org/officeDocument/2006/relationships/hyperlink" Target="https://www.secop.gov.co/CO1ContractsManagement/Tendering/ProcurementContractEdit/View?docUniqueIdentifier=CO1.PCCNTR.1768639&amp;awardUniqueIdentifier=&amp;buyerDossierUniqueIdentifier=CO1.BDOS.1393933&amp;id=645989" TargetMode="External" /><Relationship Id="rId66" Type="http://schemas.openxmlformats.org/officeDocument/2006/relationships/hyperlink" Target="mailto:dixon.cardenas@colsubsidio.com" TargetMode="External" /><Relationship Id="rId67" Type="http://schemas.openxmlformats.org/officeDocument/2006/relationships/hyperlink" Target="https://www.secop.gov.co/CO1ContractsManagement/Tendering/ProcurementContractEdit/Update?ProfileName=CCE-04-Concurso_Meritos_Sin_Lista_Corta&amp;PPI=CO1.PPI.8986320&amp;DocUniqueName=ContratoDeCompra&amp;DocTypeName=NextWay.Entities.Marketplace.Tendering.ProcurementContract&amp;ProfileVersion=9&amp;DocUniqueIdentifier=CO1.PCCNTR.1788061" TargetMode="External" /><Relationship Id="rId68" Type="http://schemas.openxmlformats.org/officeDocument/2006/relationships/hyperlink" Target="https://www.secop.gov.co/CO1ContractsManagement/Tendering/ProcurementContractEdit/Update?ProfileName=CCE-16-Servicios_profesionales_gestion&amp;PPI=CO1.PPI.9991669&amp;DocUniqueName=ContratoDeCompra&amp;DocTypeName=NextWay.Entities.Marketplace.Tendering.ProcurementContract&amp;ProfileVersion=5&amp;DocUniqueIdentifier=CO1.PCCNTR.1788366" TargetMode="External" /><Relationship Id="rId69" Type="http://schemas.openxmlformats.org/officeDocument/2006/relationships/hyperlink" Target="https://www.secop.gov.co/CO1ContractsManagement/Tendering/ProcurementContractEdit/View?docUniqueIdentifier=CO1.PCCNTR.1868498&amp;awardUniqueIdentifier=CO1.AWD.843515&amp;buyerDossierUniqueIdentifier=CO1.BDOS.1429644&amp;id=696689" TargetMode="External" /><Relationship Id="rId70" Type="http://schemas.openxmlformats.org/officeDocument/2006/relationships/hyperlink" Target="mailto:contabilidad@hipernextmedia.com" TargetMode="External" /><Relationship Id="rId71" Type="http://schemas.openxmlformats.org/officeDocument/2006/relationships/hyperlink" Target="https://www.secop.gov.co/CO1ContractsManagement/Tendering/ProcurementContractEdit/Update?ProfileName=CCE-16-Servicios_profesionales_gestion&amp;PPI=CO1.PPI.10710952&amp;DocUniqueName=ContratoDeCompra&amp;DocTypeName=NextWay.Entities.Marketplace.Tendering.ProcurementContract&amp;ProfileVersion=5&amp;DocUniqueIdentifier=CO1.PCCNTR.1920126" TargetMode="External" /><Relationship Id="rId72" Type="http://schemas.openxmlformats.org/officeDocument/2006/relationships/hyperlink" Target="mailto:julvalbuena98@hotmail.com" TargetMode="External" /><Relationship Id="rId73" Type="http://schemas.openxmlformats.org/officeDocument/2006/relationships/hyperlink" Target="https://www.secop.gov.co/CO1ContractsManagement/Tendering/ProcurementContractEdit/View?docUniqueIdentifier=CO1.PCCNTR.1953581&amp;awardUniqueIdentifier=&amp;buyerDossierUniqueIdentifier=CO1.BDOS.1531528&amp;id=733620" TargetMode="External" /><Relationship Id="rId74" Type="http://schemas.openxmlformats.org/officeDocument/2006/relationships/drawing" Target="../drawings/drawing1.xml" /><Relationship Id="rId75"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dominiclealm@gmail.com" TargetMode="External" /><Relationship Id="rId2" Type="http://schemas.openxmlformats.org/officeDocument/2006/relationships/hyperlink" Target="https://www.secop.gov.co/CO1ContractsManagement/Tendering/ProcurementContractEdit/View?docUniqueIdentifier=CO1.PCCNTR.1361636&amp;prevCtxUrl=https%3a%2f%2fwww.secop.gov.co%2fCO1ContractsManagement%2fTendering%2fProcurementContractManagement%2fIndex&amp;prevCtxLbl=Contratos+" TargetMode="External" /><Relationship Id="rId3" Type="http://schemas.openxmlformats.org/officeDocument/2006/relationships/hyperlink" Target="mailto:julianaborbon9310@hotmail.com" TargetMode="External" /><Relationship Id="rId4" Type="http://schemas.openxmlformats.org/officeDocument/2006/relationships/hyperlink" Target="mailto:tulioalejandroserrano@gmail.com" TargetMode="External" /><Relationship Id="rId5" Type="http://schemas.openxmlformats.org/officeDocument/2006/relationships/hyperlink" Target="mailto:ejulianmontano@hotmail.com" TargetMode="External" /><Relationship Id="rId6" Type="http://schemas.openxmlformats.org/officeDocument/2006/relationships/hyperlink" Target="mailto:felipebeltranjuridico@gmail.com" TargetMode="External" /><Relationship Id="rId7" Type="http://schemas.openxmlformats.org/officeDocument/2006/relationships/hyperlink" Target="mailto:fulvia_ameliac@yahoo.es" TargetMode="External" /><Relationship Id="rId8" Type="http://schemas.openxmlformats.org/officeDocument/2006/relationships/hyperlink" Target="mailto:clausstriana@yahoo.es" TargetMode="External" /><Relationship Id="rId9" Type="http://schemas.openxmlformats.org/officeDocument/2006/relationships/hyperlink" Target="mailto:pedro.miranda@siiweb.net" TargetMode="External" /><Relationship Id="rId10" Type="http://schemas.openxmlformats.org/officeDocument/2006/relationships/hyperlink" Target="mailto:astridgarzon.ng@gmail.com" TargetMode="External" /><Relationship Id="rId11" Type="http://schemas.openxmlformats.org/officeDocument/2006/relationships/hyperlink" Target="mailto:lizethcastellanos08@gmail.com" TargetMode="External" /><Relationship Id="rId12" Type="http://schemas.openxmlformats.org/officeDocument/2006/relationships/hyperlink" Target="mailto:edilmapenagos@hotmail.com" TargetMode="External" /><Relationship Id="rId13" Type="http://schemas.openxmlformats.org/officeDocument/2006/relationships/hyperlink" Target="https://www.secop.gov.co/CO1ContractsManagement/Tendering/ProcurementContractEdit/View?docUniqueIdentifier=CO1.PCCNTR.1445868&amp;prevCtxUrl=https%3a%2f%2fwww.secop.gov.co%3a443%2fCO1ContractsManagement%2fTendering%2fProcurementContractManagement%2fIndex&amp;prevCtxLbl=Contratos+" TargetMode="External" /><Relationship Id="rId14" Type="http://schemas.openxmlformats.org/officeDocument/2006/relationships/hyperlink" Target="https://www.secop.gov.co/CO1ContractsManagement/Tendering/ProcurementContractEdit/View?docUniqueIdentifier=CO1.PCCNTR.1446000&amp;prevCtxUrl=https%3a%2f%2fwww.secop.gov.co%3a443%2fCO1ContractsManagement%2fTendering%2fProcurementContractManagement%2fIndex&amp;prevCtxLbl=Contratos+" TargetMode="External" /><Relationship Id="rId15" Type="http://schemas.openxmlformats.org/officeDocument/2006/relationships/hyperlink" Target="https://www.secop.gov.co/CO1ContractsManagement/Tendering/ProcurementContractEdit/View?docUniqueIdentifier=CO1.PCCNTR.1445884&amp;prevCtxUrl=https%3a%2f%2fwww.secop.gov.co%3a443%2fCO1ContractsManagement%2fTendering%2fProcurementContractManagement%2fIndex&amp;prevCtxLbl=Contratos+" TargetMode="External" /><Relationship Id="rId16" Type="http://schemas.openxmlformats.org/officeDocument/2006/relationships/hyperlink" Target="https://www.secop.gov.co/CO1ContractsManagement/Tendering/ProcurementContractEdit/View?docUniqueIdentifier=CO1.PCCNTR.1449593&amp;awardUniqueIdentifier=&amp;buyerDossierUniqueIdentifier=CO1.BDOS.1166070&amp;id=516317" TargetMode="External" /><Relationship Id="rId17" Type="http://schemas.openxmlformats.org/officeDocument/2006/relationships/hyperlink" Target="https://www.secop.gov.co/CO1ContractsManagement/Tendering/ProcurementContractEdit/View?docUniqueIdentifier=CO1.PCCNTR.1452051&amp;awardUniqueIdentifier=&amp;buyerDossierUniqueIdentifier=CO1.BDOS.1167596&amp;id=517224" TargetMode="External" /><Relationship Id="rId18" Type="http://schemas.openxmlformats.org/officeDocument/2006/relationships/hyperlink" Target="https://www.secop.gov.co/CO1BusinessLine/Tendering/BuyerWorkArea/Index?DocUniqueIdentifier=CO1.BDOS.1183114" TargetMode="External" /><Relationship Id="rId19" Type="http://schemas.openxmlformats.org/officeDocument/2006/relationships/hyperlink" Target="https://www.secop.gov.co/CO1ContractsManagement/Tendering/ProcurementContractEdit/View?docUniqueIdentifier=CO1.PCCNTR.1471266&amp;prevCtxUrl=https%3a%2f%2fwww.secop.gov.co%3a443%2fCO1ContractsManagement%2fTendering%2fProcurementContractManagement%2fIndex&amp;prevCtxLbl=Contratos+" TargetMode="External" /><Relationship Id="rId20" Type="http://schemas.openxmlformats.org/officeDocument/2006/relationships/hyperlink" Target="https://www.secop.gov.co/CO1BusinessLine/Tendering/BuyerWorkArea/Index?DocUniqueIdentifier=CO1.BDOS.1183002" TargetMode="External" /><Relationship Id="rId21" Type="http://schemas.openxmlformats.org/officeDocument/2006/relationships/hyperlink" Target="https://www.secop.gov.co/CO1ContractsManagement/Tendering/ProcurementContractEdit/View?docUniqueIdentifier=CO1.PCCNTR.1473630&amp;awardUniqueIdentifier=&amp;buyerDossierUniqueIdentifier=CO1.BDOS.1183012&amp;id=524595" TargetMode="External" /><Relationship Id="rId22" Type="http://schemas.openxmlformats.org/officeDocument/2006/relationships/hyperlink" Target="https://www.secop.gov.co/CO1BusinessLine/Tendering/BuyerWorkArea/Index?DocUniqueIdentifier=CO1.BDOS.1186820" TargetMode="External" /><Relationship Id="rId23" Type="http://schemas.openxmlformats.org/officeDocument/2006/relationships/hyperlink" Target="https://www.secop.gov.co/CO1BusinessLine/Tendering/BuyerWorkArea/Index?DocUniqueIdentifier=CO1.BDOS.1186825" TargetMode="External" /><Relationship Id="rId24" Type="http://schemas.openxmlformats.org/officeDocument/2006/relationships/hyperlink" Target="https://www.secop.gov.co/CO1BusinessLine/Tendering/BuyerWorkArea/Index?DocUniqueIdentifier=CO1.BDOS.1194763" TargetMode="External" /><Relationship Id="rId25" Type="http://schemas.openxmlformats.org/officeDocument/2006/relationships/hyperlink" Target="mailto:nanabaron02@gmail.com" TargetMode="External" /><Relationship Id="rId26" Type="http://schemas.openxmlformats.org/officeDocument/2006/relationships/hyperlink" Target="https://www.secop.gov.co/CO1BusinessLine/Tendering/BuyerWorkArea/Index?DocUniqueIdentifier=CO1.BDOS.1275238" TargetMode="External" /><Relationship Id="rId27" Type="http://schemas.openxmlformats.org/officeDocument/2006/relationships/hyperlink" Target="mailto:jmonroyh@ucentral.edu.co" TargetMode="External" /><Relationship Id="rId28" Type="http://schemas.openxmlformats.org/officeDocument/2006/relationships/hyperlink" Target="mailto:KATATA75@YAHOO.ES" TargetMode="External" /><Relationship Id="rId29" Type="http://schemas.openxmlformats.org/officeDocument/2006/relationships/hyperlink" Target="mailto:gposada@icontec.org" TargetMode="External" /><Relationship Id="rId30" Type="http://schemas.openxmlformats.org/officeDocument/2006/relationships/hyperlink" Target="mailto:victorsernab@gmail.com" TargetMode="External" /><Relationship Id="rId31" Type="http://schemas.openxmlformats.org/officeDocument/2006/relationships/hyperlink" Target="mailto:pduran222@gmail.com" TargetMode="External" /><Relationship Id="rId32" Type="http://schemas.openxmlformats.org/officeDocument/2006/relationships/hyperlink" Target="mailto:orbegu@gmail.com" TargetMode="External" /><Relationship Id="rId33" Type="http://schemas.openxmlformats.org/officeDocument/2006/relationships/hyperlink" Target="mailto:ricardoperilla@gmail.com" TargetMode="External" /><Relationship Id="rId34" Type="http://schemas.openxmlformats.org/officeDocument/2006/relationships/hyperlink" Target="mailto:cristianjimenez21@hotmail.com" TargetMode="External" /><Relationship Id="rId35" Type="http://schemas.openxmlformats.org/officeDocument/2006/relationships/hyperlink" Target="https://www.secop.gov.co/CO1ContractsManagement/Tendering/ProcurementContractEdit/View?DocUniqueIdentifier=CO1.PCCNTR.1624767&amp;Messages=Contrato+cancelado%7cSuccess" TargetMode="External" /><Relationship Id="rId36" Type="http://schemas.openxmlformats.org/officeDocument/2006/relationships/hyperlink" Target="https://www.secop.gov.co/CO1ContractsManagement/Tendering/ProcurementContractEdit/View?docUniqueIdentifier=CO1.PCCNTR.1625038&amp;prevCtxUrl=https%3a%2f%2fwww.secop.gov.co%3a443%2fCO1ContractsManagement%2fTendering%2fProcurementContractManagement%2fIndex&amp;prevCtxLbl=Contratos+" TargetMode="External" /><Relationship Id="rId37" Type="http://schemas.openxmlformats.org/officeDocument/2006/relationships/hyperlink" Target="https://www.secop.gov.co/CO1ContractsManagement/Tendering/ProcurementContractEdit/Update?ProfileName=CCE-16-Servicios_profesionales_gestion&amp;PPI=CO1.PPI.8325922&amp;DocUniqueName=ContratoDeCompra&amp;DocTypeName=NextWay.Entities.Marketplace.Tendering.ProcurementContract&amp;ProfileVersion=5&amp;DocUniqueIdentifier=CO1.PCCNTR.1626774&amp;prevCtxUrl=https%3a%2f%2fwww.secop.gov.co%3a443%2fCO1ContractsManagement%2fTendering%2fProcurementContractManagement%2fIndex&amp;prevCtxLbl=Contratos+" TargetMode="External" /><Relationship Id="rId38" Type="http://schemas.openxmlformats.org/officeDocument/2006/relationships/hyperlink" Target="https://www.secop.gov.co/CO1ContractsManagement/Tendering/ProcurementContractEdit/View?docUniqueIdentifier=CO1.PCCNTR.1660130&amp;prevCtxUrl=https%3a%2f%2fwww.secop.gov.co%2fCO1ContractsManagement%2fTendering%2fProcurementContractManagement%2fIndex&amp;prevCtxLbl=Contratos+" TargetMode="External" /><Relationship Id="rId39" Type="http://schemas.openxmlformats.org/officeDocument/2006/relationships/hyperlink" Target="https://www.secop.gov.co/CO1ContractsManagement/Tendering/ProcurementContractEdit/View?docUniqueIdentifier=CO1.PCCNTR.1660131&amp;prevCtxUrl=https%3a%2f%2fwww.secop.gov.co%2fCO1ContractsManagement%2fTendering%2fProcurementContractManagement%2fIndex&amp;prevCtxLbl=Contratos+" TargetMode="External" /><Relationship Id="rId40" Type="http://schemas.openxmlformats.org/officeDocument/2006/relationships/hyperlink" Target="https://www.secop.gov.co/CO1ContractsManagement/Tendering/ProcurementContractEdit/Update?ProfileName=CCE-16-Servicios_profesionales_gestion&amp;PPI=CO1.PPI.8688633&amp;DocUniqueName=ContratoDeCompra&amp;DocTypeName=NextWay.Entities.Marketplace.Tendering.ProcurementContract&amp;ProfileVersion=5&amp;DocUniqueIdentifier=CO1.PCCNTR.1660601&amp;prevCtxUrl=https%3a%2f%2fwww.secop.gov.co%2fCO1ContractsManagement%2fTendering%2fProcurementContractManagement%2fIndex&amp;prevCtxLbl=Contratos+" TargetMode="External" /><Relationship Id="rId41" Type="http://schemas.openxmlformats.org/officeDocument/2006/relationships/hyperlink" Target="https://www.secop.gov.co/CO1ContractsManagement/Tendering/ProcurementContractEdit/View?docUniqueIdentifier=CO1.PCCNTR.1660602&amp;awardUniqueIdentifier=&amp;buyerDossierUniqueIdentifier=CO1.BDOS.1312919&amp;id=594018" TargetMode="External" /><Relationship Id="rId42" Type="http://schemas.openxmlformats.org/officeDocument/2006/relationships/hyperlink" Target="mailto:cebucan@hotmail.com" TargetMode="External" /><Relationship Id="rId43" Type="http://schemas.openxmlformats.org/officeDocument/2006/relationships/hyperlink" Target="https://www.secop.gov.co/CO1ContractsManagement/Tendering/ProcurementContractEdit/View?docUniqueIdentifier=CO1.PCCNTR.1732446&amp;awardUniqueIdentifier=&amp;buyerDossierUniqueIdentifier=CO1.BDOS.1365325&amp;id=628121" TargetMode="External" /><Relationship Id="rId44" Type="http://schemas.openxmlformats.org/officeDocument/2006/relationships/hyperlink" Target="https://www.secop.gov.co/CO1ContractsManagement/Tendering/ProcurementContractEdit/View?docUniqueIdentifier=CO1.PCCNTR.1768639&amp;awardUniqueIdentifier=&amp;buyerDossierUniqueIdentifier=CO1.BDOS.1393933&amp;id=645989" TargetMode="External" /><Relationship Id="rId45" Type="http://schemas.openxmlformats.org/officeDocument/2006/relationships/hyperlink" Target="https://www.secop.gov.co/CO1ContractsManagement/Tendering/ProcurementContractEdit/Update?ProfileName=CCE-16-Servicios_profesionales_gestion&amp;PPI=CO1.PPI.9991669&amp;DocUniqueName=ContratoDeCompra&amp;DocTypeName=NextWay.Entities.Marketplace.Tendering.ProcurementContract&amp;ProfileVersion=5&amp;DocUniqueIdentifier=CO1.PCCNTR.1788366" TargetMode="External" /><Relationship Id="rId46"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A62"/>
  <sheetViews>
    <sheetView tabSelected="1" zoomScalePageLayoutView="0" workbookViewId="0" topLeftCell="A1">
      <pane ySplit="5" topLeftCell="A62" activePane="bottomLeft" state="frozen"/>
      <selection pane="topLeft" activeCell="A1" sqref="A1"/>
      <selection pane="bottomLeft" activeCell="J65" sqref="J65"/>
    </sheetView>
  </sheetViews>
  <sheetFormatPr defaultColWidth="11.421875" defaultRowHeight="15"/>
  <cols>
    <col min="1" max="1" width="11.421875" style="189" customWidth="1"/>
    <col min="2" max="2" width="15.28125" style="189" customWidth="1"/>
    <col min="3" max="3" width="16.00390625" style="189" customWidth="1"/>
    <col min="4" max="4" width="16.57421875" style="189" customWidth="1"/>
    <col min="5" max="6" width="11.421875" style="189" customWidth="1"/>
    <col min="7" max="7" width="49.7109375" style="119" customWidth="1"/>
    <col min="8" max="8" width="11.421875" style="189" customWidth="1"/>
    <col min="9" max="9" width="22.00390625" style="189" customWidth="1"/>
    <col min="10" max="10" width="21.28125" style="189" customWidth="1"/>
    <col min="11" max="11" width="18.57421875" style="189" customWidth="1"/>
    <col min="12" max="14" width="11.421875" style="189" customWidth="1"/>
    <col min="15" max="15" width="12.8515625" style="189" bestFit="1" customWidth="1"/>
    <col min="16" max="16" width="13.8515625" style="189" bestFit="1" customWidth="1"/>
    <col min="17" max="17" width="24.140625" style="189" customWidth="1"/>
    <col min="18" max="18" width="16.28125" style="189" bestFit="1" customWidth="1"/>
    <col min="19" max="19" width="24.28125" style="189" customWidth="1"/>
    <col min="20" max="20" width="15.140625" style="189" customWidth="1"/>
    <col min="21" max="16384" width="11.421875" style="189" customWidth="1"/>
  </cols>
  <sheetData>
    <row r="1" ht="15.75" thickBot="1"/>
    <row r="2" spans="1:18" ht="30.75" customHeight="1">
      <c r="A2" s="565"/>
      <c r="B2" s="566"/>
      <c r="C2" s="567"/>
      <c r="D2" s="574" t="s">
        <v>650</v>
      </c>
      <c r="E2" s="575"/>
      <c r="F2" s="575"/>
      <c r="G2" s="575"/>
      <c r="H2" s="575"/>
      <c r="I2" s="575"/>
      <c r="J2" s="575"/>
      <c r="K2" s="575"/>
      <c r="L2" s="575"/>
      <c r="M2" s="575"/>
      <c r="N2" s="575"/>
      <c r="O2" s="575"/>
      <c r="P2" s="576"/>
      <c r="Q2" s="190" t="s">
        <v>651</v>
      </c>
      <c r="R2" s="191"/>
    </row>
    <row r="3" spans="1:18" ht="15.75" customHeight="1">
      <c r="A3" s="568"/>
      <c r="B3" s="569"/>
      <c r="C3" s="570"/>
      <c r="D3" s="577" t="s">
        <v>185</v>
      </c>
      <c r="E3" s="578"/>
      <c r="F3" s="578"/>
      <c r="G3" s="578"/>
      <c r="H3" s="578"/>
      <c r="I3" s="578"/>
      <c r="J3" s="578"/>
      <c r="K3" s="578"/>
      <c r="L3" s="578"/>
      <c r="M3" s="578"/>
      <c r="N3" s="578"/>
      <c r="O3" s="578"/>
      <c r="P3" s="579"/>
      <c r="Q3" s="192" t="s">
        <v>652</v>
      </c>
      <c r="R3" s="193"/>
    </row>
    <row r="4" spans="1:18" ht="16.5" customHeight="1" thickBot="1">
      <c r="A4" s="571"/>
      <c r="B4" s="572"/>
      <c r="C4" s="573"/>
      <c r="D4" s="580" t="s">
        <v>186</v>
      </c>
      <c r="E4" s="581"/>
      <c r="F4" s="581"/>
      <c r="G4" s="581"/>
      <c r="H4" s="581"/>
      <c r="I4" s="581"/>
      <c r="J4" s="581"/>
      <c r="K4" s="581"/>
      <c r="L4" s="581"/>
      <c r="M4" s="581"/>
      <c r="N4" s="581"/>
      <c r="O4" s="581"/>
      <c r="P4" s="582"/>
      <c r="Q4" s="194" t="s">
        <v>653</v>
      </c>
      <c r="R4" s="195"/>
    </row>
    <row r="5" spans="1:21" s="449" customFormat="1" ht="63.75">
      <c r="A5" s="129" t="s">
        <v>136</v>
      </c>
      <c r="B5" s="129" t="s">
        <v>4</v>
      </c>
      <c r="C5" s="129" t="s">
        <v>137</v>
      </c>
      <c r="D5" s="129" t="s">
        <v>138</v>
      </c>
      <c r="E5" s="129" t="s">
        <v>139</v>
      </c>
      <c r="F5" s="129" t="s">
        <v>140</v>
      </c>
      <c r="G5" s="129" t="s">
        <v>0</v>
      </c>
      <c r="H5" s="129" t="s">
        <v>1</v>
      </c>
      <c r="I5" s="444" t="s">
        <v>189</v>
      </c>
      <c r="J5" s="445" t="s">
        <v>141</v>
      </c>
      <c r="K5" s="445" t="s">
        <v>188</v>
      </c>
      <c r="L5" s="129" t="s">
        <v>3</v>
      </c>
      <c r="M5" s="129" t="s">
        <v>190</v>
      </c>
      <c r="N5" s="129" t="s">
        <v>142</v>
      </c>
      <c r="O5" s="129" t="s">
        <v>143</v>
      </c>
      <c r="P5" s="129" t="s">
        <v>649</v>
      </c>
      <c r="Q5" s="129" t="s">
        <v>144</v>
      </c>
      <c r="R5" s="446" t="s">
        <v>145</v>
      </c>
      <c r="S5" s="447" t="s">
        <v>7</v>
      </c>
      <c r="T5" s="448" t="s">
        <v>146</v>
      </c>
      <c r="U5" s="448" t="s">
        <v>647</v>
      </c>
    </row>
    <row r="6" spans="1:20" ht="195">
      <c r="A6" s="33">
        <v>1</v>
      </c>
      <c r="B6" s="128" t="s">
        <v>648</v>
      </c>
      <c r="C6" s="129" t="s">
        <v>147</v>
      </c>
      <c r="D6" s="33">
        <v>830021022</v>
      </c>
      <c r="E6" s="34" t="s">
        <v>148</v>
      </c>
      <c r="F6" s="196" t="s">
        <v>149</v>
      </c>
      <c r="G6" s="260" t="s">
        <v>217</v>
      </c>
      <c r="H6" s="121" t="s">
        <v>150</v>
      </c>
      <c r="I6" s="354" t="s">
        <v>151</v>
      </c>
      <c r="J6" s="355" t="s">
        <v>151</v>
      </c>
      <c r="K6" s="261"/>
      <c r="L6" s="262">
        <v>43843</v>
      </c>
      <c r="M6" s="262"/>
      <c r="N6" s="263"/>
      <c r="O6" s="264"/>
      <c r="P6" s="265"/>
      <c r="Q6" s="196" t="s">
        <v>152</v>
      </c>
      <c r="R6" s="289" t="s">
        <v>153</v>
      </c>
      <c r="S6" s="259" t="s">
        <v>154</v>
      </c>
      <c r="T6" s="36" t="s">
        <v>625</v>
      </c>
    </row>
    <row r="7" spans="1:21" ht="195">
      <c r="A7" s="239">
        <v>2</v>
      </c>
      <c r="B7" s="240" t="s">
        <v>714</v>
      </c>
      <c r="C7" s="241" t="s">
        <v>155</v>
      </c>
      <c r="D7" s="33">
        <v>1032485324</v>
      </c>
      <c r="E7" s="37" t="s">
        <v>156</v>
      </c>
      <c r="F7" s="38" t="s">
        <v>157</v>
      </c>
      <c r="G7" s="260" t="s">
        <v>218</v>
      </c>
      <c r="H7" s="240" t="s">
        <v>158</v>
      </c>
      <c r="I7" s="356">
        <v>20500000</v>
      </c>
      <c r="J7" s="356">
        <v>20500000</v>
      </c>
      <c r="K7" s="266"/>
      <c r="L7" s="262">
        <v>43871</v>
      </c>
      <c r="M7" s="262"/>
      <c r="N7" s="267"/>
      <c r="O7" s="268"/>
      <c r="P7" s="269"/>
      <c r="Q7" s="197" t="s">
        <v>159</v>
      </c>
      <c r="R7" s="290" t="s">
        <v>153</v>
      </c>
      <c r="S7" s="291" t="s">
        <v>160</v>
      </c>
      <c r="T7" s="40" t="s">
        <v>626</v>
      </c>
      <c r="U7" s="189">
        <v>89</v>
      </c>
    </row>
    <row r="8" spans="1:22" ht="195">
      <c r="A8" s="242">
        <v>3</v>
      </c>
      <c r="B8" s="240" t="s">
        <v>712</v>
      </c>
      <c r="C8" s="129" t="s">
        <v>161</v>
      </c>
      <c r="D8" s="33">
        <v>9003099766</v>
      </c>
      <c r="E8" s="33" t="s">
        <v>162</v>
      </c>
      <c r="F8" s="198" t="s">
        <v>163</v>
      </c>
      <c r="G8" s="260" t="s">
        <v>164</v>
      </c>
      <c r="H8" s="270" t="s">
        <v>666</v>
      </c>
      <c r="I8" s="357">
        <v>277074513</v>
      </c>
      <c r="J8" s="357">
        <v>277074513</v>
      </c>
      <c r="K8" s="271"/>
      <c r="L8" s="262">
        <v>43887</v>
      </c>
      <c r="M8" s="262"/>
      <c r="N8" s="263">
        <v>1</v>
      </c>
      <c r="O8" s="264">
        <v>23090000</v>
      </c>
      <c r="P8" s="272">
        <f>+I8+O8</f>
        <v>300164513</v>
      </c>
      <c r="Q8" s="197" t="s">
        <v>165</v>
      </c>
      <c r="R8" s="292" t="s">
        <v>153</v>
      </c>
      <c r="S8" s="259" t="s">
        <v>166</v>
      </c>
      <c r="T8" s="42" t="s">
        <v>146</v>
      </c>
      <c r="U8" s="189">
        <v>460</v>
      </c>
      <c r="V8" s="189" t="s">
        <v>627</v>
      </c>
    </row>
    <row r="9" spans="1:22" ht="156">
      <c r="A9" s="242">
        <v>4</v>
      </c>
      <c r="B9" s="128" t="s">
        <v>187</v>
      </c>
      <c r="C9" s="243" t="s">
        <v>167</v>
      </c>
      <c r="D9" s="33"/>
      <c r="E9" s="43" t="s">
        <v>168</v>
      </c>
      <c r="F9" s="199" t="s">
        <v>169</v>
      </c>
      <c r="G9" s="260" t="s">
        <v>671</v>
      </c>
      <c r="H9" s="128" t="s">
        <v>170</v>
      </c>
      <c r="I9" s="357">
        <v>15401861852</v>
      </c>
      <c r="J9" s="357">
        <v>14212607809</v>
      </c>
      <c r="K9" s="271">
        <v>1189254043</v>
      </c>
      <c r="L9" s="262">
        <v>43888</v>
      </c>
      <c r="M9" s="262">
        <v>44211</v>
      </c>
      <c r="N9" s="263"/>
      <c r="O9" s="264"/>
      <c r="P9" s="272"/>
      <c r="Q9" s="197" t="s">
        <v>171</v>
      </c>
      <c r="R9" s="289" t="s">
        <v>153</v>
      </c>
      <c r="S9" s="259" t="s">
        <v>220</v>
      </c>
      <c r="T9" s="138" t="s">
        <v>625</v>
      </c>
      <c r="U9" s="189">
        <v>541</v>
      </c>
      <c r="V9" s="189" t="s">
        <v>628</v>
      </c>
    </row>
    <row r="10" spans="1:22" ht="150">
      <c r="A10" s="244">
        <v>5</v>
      </c>
      <c r="B10" s="128" t="s">
        <v>187</v>
      </c>
      <c r="C10" s="139" t="s">
        <v>172</v>
      </c>
      <c r="D10" s="33">
        <v>860006696</v>
      </c>
      <c r="E10" s="200" t="s">
        <v>173</v>
      </c>
      <c r="F10" s="201" t="s">
        <v>174</v>
      </c>
      <c r="G10" s="260" t="s">
        <v>219</v>
      </c>
      <c r="H10" s="134" t="s">
        <v>170</v>
      </c>
      <c r="I10" s="358">
        <v>13729906023</v>
      </c>
      <c r="J10" s="358">
        <v>12813723509</v>
      </c>
      <c r="K10" s="136">
        <v>916182514</v>
      </c>
      <c r="L10" s="262">
        <v>43888</v>
      </c>
      <c r="M10" s="262">
        <v>44211</v>
      </c>
      <c r="N10" s="273"/>
      <c r="O10" s="274"/>
      <c r="P10" s="275"/>
      <c r="Q10" s="197" t="s">
        <v>175</v>
      </c>
      <c r="R10" s="293" t="s">
        <v>153</v>
      </c>
      <c r="S10" s="259" t="s">
        <v>220</v>
      </c>
      <c r="T10" s="138" t="s">
        <v>625</v>
      </c>
      <c r="V10" s="189" t="s">
        <v>628</v>
      </c>
    </row>
    <row r="11" spans="1:22" ht="180">
      <c r="A11" s="33">
        <v>6</v>
      </c>
      <c r="B11" s="128" t="s">
        <v>187</v>
      </c>
      <c r="C11" s="129" t="s">
        <v>176</v>
      </c>
      <c r="D11" s="33">
        <v>890982597</v>
      </c>
      <c r="E11" s="33" t="s">
        <v>177</v>
      </c>
      <c r="F11" s="199" t="s">
        <v>178</v>
      </c>
      <c r="G11" s="260" t="s">
        <v>655</v>
      </c>
      <c r="H11" s="276" t="s">
        <v>170</v>
      </c>
      <c r="I11" s="357">
        <v>4355189712</v>
      </c>
      <c r="J11" s="357">
        <v>4064157212</v>
      </c>
      <c r="K11" s="271">
        <f>+I11-J11</f>
        <v>291032500</v>
      </c>
      <c r="L11" s="262">
        <v>43888</v>
      </c>
      <c r="M11" s="262">
        <v>44211</v>
      </c>
      <c r="N11" s="263"/>
      <c r="O11" s="264"/>
      <c r="P11" s="265"/>
      <c r="Q11" s="202" t="s">
        <v>179</v>
      </c>
      <c r="R11" s="292" t="s">
        <v>153</v>
      </c>
      <c r="S11" s="259" t="s">
        <v>180</v>
      </c>
      <c r="T11" s="138" t="s">
        <v>625</v>
      </c>
      <c r="V11" s="189" t="s">
        <v>629</v>
      </c>
    </row>
    <row r="12" spans="1:22" ht="180">
      <c r="A12" s="33">
        <v>7</v>
      </c>
      <c r="B12" s="128" t="s">
        <v>187</v>
      </c>
      <c r="C12" s="243" t="s">
        <v>176</v>
      </c>
      <c r="D12" s="33">
        <v>890982597</v>
      </c>
      <c r="E12" s="243" t="s">
        <v>177</v>
      </c>
      <c r="F12" s="199" t="s">
        <v>178</v>
      </c>
      <c r="G12" s="260" t="s">
        <v>656</v>
      </c>
      <c r="H12" s="276" t="s">
        <v>170</v>
      </c>
      <c r="I12" s="357">
        <v>2202843952</v>
      </c>
      <c r="J12" s="357">
        <v>2055639952</v>
      </c>
      <c r="K12" s="271">
        <f>+I12-J12</f>
        <v>147204000</v>
      </c>
      <c r="L12" s="262">
        <v>43888</v>
      </c>
      <c r="M12" s="262">
        <v>44211</v>
      </c>
      <c r="N12" s="263"/>
      <c r="O12" s="264"/>
      <c r="P12" s="265"/>
      <c r="Q12" s="202" t="s">
        <v>179</v>
      </c>
      <c r="R12" s="292" t="s">
        <v>153</v>
      </c>
      <c r="S12" s="259" t="s">
        <v>180</v>
      </c>
      <c r="T12" s="138" t="s">
        <v>625</v>
      </c>
      <c r="V12" s="189" t="s">
        <v>629</v>
      </c>
    </row>
    <row r="13" spans="1:20" ht="168">
      <c r="A13" s="33">
        <v>8</v>
      </c>
      <c r="B13" s="128" t="s">
        <v>187</v>
      </c>
      <c r="C13" s="129" t="s">
        <v>176</v>
      </c>
      <c r="D13" s="33">
        <v>890982597</v>
      </c>
      <c r="E13" s="129" t="s">
        <v>177</v>
      </c>
      <c r="F13" s="198" t="s">
        <v>178</v>
      </c>
      <c r="G13" s="260" t="s">
        <v>657</v>
      </c>
      <c r="H13" s="276" t="s">
        <v>170</v>
      </c>
      <c r="I13" s="359">
        <v>1758495537</v>
      </c>
      <c r="J13" s="359">
        <v>1640495537</v>
      </c>
      <c r="K13" s="277">
        <f>+I13-J13</f>
        <v>118000000</v>
      </c>
      <c r="L13" s="262">
        <v>43888</v>
      </c>
      <c r="M13" s="262">
        <v>44182</v>
      </c>
      <c r="N13" s="278"/>
      <c r="O13" s="279"/>
      <c r="P13" s="280"/>
      <c r="Q13" s="202" t="s">
        <v>179</v>
      </c>
      <c r="R13" s="294" t="s">
        <v>153</v>
      </c>
      <c r="S13" s="291" t="s">
        <v>180</v>
      </c>
      <c r="T13" s="138" t="s">
        <v>625</v>
      </c>
    </row>
    <row r="14" spans="1:20" ht="180">
      <c r="A14" s="33">
        <v>9</v>
      </c>
      <c r="B14" s="128" t="s">
        <v>187</v>
      </c>
      <c r="C14" s="243" t="s">
        <v>176</v>
      </c>
      <c r="D14" s="33">
        <v>890982597</v>
      </c>
      <c r="E14" s="243" t="s">
        <v>177</v>
      </c>
      <c r="F14" s="199" t="s">
        <v>178</v>
      </c>
      <c r="G14" s="260" t="s">
        <v>658</v>
      </c>
      <c r="H14" s="276" t="s">
        <v>170</v>
      </c>
      <c r="I14" s="357">
        <v>1824081116</v>
      </c>
      <c r="J14" s="357">
        <v>1701081116</v>
      </c>
      <c r="K14" s="271">
        <f>+I14-J14</f>
        <v>123000000</v>
      </c>
      <c r="L14" s="262">
        <v>43888</v>
      </c>
      <c r="M14" s="262">
        <v>44211</v>
      </c>
      <c r="N14" s="263"/>
      <c r="O14" s="264"/>
      <c r="P14" s="272"/>
      <c r="Q14" s="197" t="s">
        <v>179</v>
      </c>
      <c r="R14" s="289" t="s">
        <v>153</v>
      </c>
      <c r="S14" s="259" t="s">
        <v>180</v>
      </c>
      <c r="T14" s="138" t="s">
        <v>625</v>
      </c>
    </row>
    <row r="15" spans="1:20" ht="180">
      <c r="A15" s="33">
        <v>10</v>
      </c>
      <c r="B15" s="128" t="s">
        <v>187</v>
      </c>
      <c r="C15" s="243" t="s">
        <v>181</v>
      </c>
      <c r="D15" s="33">
        <v>830018745</v>
      </c>
      <c r="E15" s="33" t="s">
        <v>182</v>
      </c>
      <c r="F15" s="203" t="s">
        <v>183</v>
      </c>
      <c r="G15" s="260" t="s">
        <v>659</v>
      </c>
      <c r="H15" s="276" t="s">
        <v>170</v>
      </c>
      <c r="I15" s="357">
        <v>4441994111</v>
      </c>
      <c r="J15" s="357">
        <v>4103234111</v>
      </c>
      <c r="K15" s="271">
        <f>+I15-J15</f>
        <v>338760000</v>
      </c>
      <c r="L15" s="262">
        <v>43888</v>
      </c>
      <c r="M15" s="262">
        <v>44211</v>
      </c>
      <c r="N15" s="263"/>
      <c r="O15" s="264"/>
      <c r="P15" s="265"/>
      <c r="Q15" s="204" t="s">
        <v>184</v>
      </c>
      <c r="R15" s="292" t="s">
        <v>153</v>
      </c>
      <c r="S15" s="259" t="s">
        <v>180</v>
      </c>
      <c r="T15" s="138" t="s">
        <v>625</v>
      </c>
    </row>
    <row r="16" spans="1:21" ht="195">
      <c r="A16" s="33">
        <v>11</v>
      </c>
      <c r="B16" s="240" t="s">
        <v>714</v>
      </c>
      <c r="C16" s="243" t="s">
        <v>328</v>
      </c>
      <c r="D16" s="33">
        <v>1075671320</v>
      </c>
      <c r="E16" s="243" t="s">
        <v>329</v>
      </c>
      <c r="F16" s="35" t="s">
        <v>330</v>
      </c>
      <c r="G16" s="260" t="s">
        <v>331</v>
      </c>
      <c r="H16" s="276" t="s">
        <v>332</v>
      </c>
      <c r="I16" s="357">
        <v>22400000</v>
      </c>
      <c r="J16" s="357">
        <v>22400000</v>
      </c>
      <c r="K16" s="271">
        <v>0</v>
      </c>
      <c r="L16" s="262">
        <v>43903</v>
      </c>
      <c r="M16" s="262"/>
      <c r="N16" s="263"/>
      <c r="O16" s="264"/>
      <c r="P16" s="272"/>
      <c r="Q16" s="204" t="s">
        <v>333</v>
      </c>
      <c r="R16" s="289" t="s">
        <v>153</v>
      </c>
      <c r="S16" s="259" t="s">
        <v>154</v>
      </c>
      <c r="T16" s="138" t="s">
        <v>625</v>
      </c>
      <c r="U16" s="189">
        <v>54</v>
      </c>
    </row>
    <row r="17" spans="1:21" ht="288">
      <c r="A17" s="33">
        <v>12</v>
      </c>
      <c r="B17" s="240" t="s">
        <v>714</v>
      </c>
      <c r="C17" s="129" t="s">
        <v>334</v>
      </c>
      <c r="D17" s="33">
        <v>1070594653</v>
      </c>
      <c r="E17" s="129" t="s">
        <v>335</v>
      </c>
      <c r="F17" s="41" t="s">
        <v>336</v>
      </c>
      <c r="G17" s="260" t="s">
        <v>337</v>
      </c>
      <c r="H17" s="276" t="s">
        <v>338</v>
      </c>
      <c r="I17" s="360">
        <v>28000000</v>
      </c>
      <c r="J17" s="361">
        <v>28000000</v>
      </c>
      <c r="K17" s="281">
        <v>0</v>
      </c>
      <c r="L17" s="262">
        <v>43903</v>
      </c>
      <c r="M17" s="262"/>
      <c r="N17" s="263"/>
      <c r="O17" s="264"/>
      <c r="P17" s="272"/>
      <c r="Q17" s="204" t="s">
        <v>339</v>
      </c>
      <c r="R17" s="289" t="s">
        <v>153</v>
      </c>
      <c r="S17" s="259" t="s">
        <v>340</v>
      </c>
      <c r="T17" s="138" t="s">
        <v>625</v>
      </c>
      <c r="U17" s="189">
        <v>80</v>
      </c>
    </row>
    <row r="18" spans="1:21" ht="195">
      <c r="A18" s="33">
        <v>13</v>
      </c>
      <c r="B18" s="240" t="s">
        <v>714</v>
      </c>
      <c r="C18" s="129" t="s">
        <v>341</v>
      </c>
      <c r="D18" s="33">
        <v>80035300</v>
      </c>
      <c r="E18" s="129" t="s">
        <v>342</v>
      </c>
      <c r="F18" s="41" t="s">
        <v>343</v>
      </c>
      <c r="G18" s="260" t="s">
        <v>344</v>
      </c>
      <c r="H18" s="276" t="s">
        <v>338</v>
      </c>
      <c r="I18" s="357">
        <v>32218270</v>
      </c>
      <c r="J18" s="357">
        <v>32218270</v>
      </c>
      <c r="K18" s="271">
        <v>0</v>
      </c>
      <c r="L18" s="262">
        <v>43903</v>
      </c>
      <c r="M18" s="262"/>
      <c r="N18" s="263"/>
      <c r="O18" s="264"/>
      <c r="P18" s="272"/>
      <c r="Q18" s="204" t="s">
        <v>345</v>
      </c>
      <c r="R18" s="289" t="s">
        <v>153</v>
      </c>
      <c r="S18" s="259" t="s">
        <v>160</v>
      </c>
      <c r="T18" s="138" t="s">
        <v>625</v>
      </c>
      <c r="U18" s="189">
        <v>102</v>
      </c>
    </row>
    <row r="19" spans="1:21" ht="150">
      <c r="A19" s="33">
        <v>14</v>
      </c>
      <c r="B19" s="240" t="s">
        <v>714</v>
      </c>
      <c r="C19" s="129" t="s">
        <v>346</v>
      </c>
      <c r="D19" s="33">
        <v>79542427</v>
      </c>
      <c r="E19" s="129" t="s">
        <v>347</v>
      </c>
      <c r="F19" s="198" t="s">
        <v>672</v>
      </c>
      <c r="G19" s="260" t="s">
        <v>660</v>
      </c>
      <c r="H19" s="276" t="s">
        <v>348</v>
      </c>
      <c r="I19" s="357">
        <v>35000000</v>
      </c>
      <c r="J19" s="357">
        <v>35000000</v>
      </c>
      <c r="K19" s="271">
        <v>0</v>
      </c>
      <c r="L19" s="262">
        <v>43906</v>
      </c>
      <c r="M19" s="262"/>
      <c r="N19" s="263"/>
      <c r="O19" s="264"/>
      <c r="P19" s="272"/>
      <c r="Q19" s="204" t="s">
        <v>349</v>
      </c>
      <c r="R19" s="289" t="s">
        <v>153</v>
      </c>
      <c r="S19" s="259" t="s">
        <v>350</v>
      </c>
      <c r="T19" s="138" t="s">
        <v>625</v>
      </c>
      <c r="U19" s="189">
        <v>63</v>
      </c>
    </row>
    <row r="20" spans="1:21" ht="240">
      <c r="A20" s="33">
        <v>15</v>
      </c>
      <c r="B20" s="240" t="s">
        <v>714</v>
      </c>
      <c r="C20" s="129" t="s">
        <v>351</v>
      </c>
      <c r="D20" s="33">
        <v>1076623597</v>
      </c>
      <c r="E20" s="129" t="s">
        <v>352</v>
      </c>
      <c r="F20" s="41" t="s">
        <v>353</v>
      </c>
      <c r="G20" s="260" t="s">
        <v>354</v>
      </c>
      <c r="H20" s="276" t="s">
        <v>338</v>
      </c>
      <c r="I20" s="357">
        <v>24500000</v>
      </c>
      <c r="J20" s="357">
        <v>24500000</v>
      </c>
      <c r="K20" s="271">
        <v>0</v>
      </c>
      <c r="L20" s="262">
        <v>43907</v>
      </c>
      <c r="M20" s="262"/>
      <c r="N20" s="263"/>
      <c r="O20" s="264"/>
      <c r="P20" s="272"/>
      <c r="Q20" s="204" t="s">
        <v>355</v>
      </c>
      <c r="R20" s="289" t="s">
        <v>153</v>
      </c>
      <c r="S20" s="259" t="s">
        <v>356</v>
      </c>
      <c r="T20" s="138" t="s">
        <v>625</v>
      </c>
      <c r="U20" s="189">
        <v>55</v>
      </c>
    </row>
    <row r="21" spans="1:21" s="127" customFormat="1" ht="105" customHeight="1">
      <c r="A21" s="33">
        <v>16</v>
      </c>
      <c r="B21" s="240" t="s">
        <v>714</v>
      </c>
      <c r="C21" s="129" t="s">
        <v>362</v>
      </c>
      <c r="D21" s="33">
        <v>35537744</v>
      </c>
      <c r="E21" s="205" t="s">
        <v>372</v>
      </c>
      <c r="F21" s="122" t="s">
        <v>373</v>
      </c>
      <c r="G21" s="260" t="s">
        <v>363</v>
      </c>
      <c r="H21" s="276" t="s">
        <v>338</v>
      </c>
      <c r="I21" s="357">
        <v>21004400</v>
      </c>
      <c r="J21" s="362">
        <v>21004400</v>
      </c>
      <c r="K21" s="123">
        <v>0</v>
      </c>
      <c r="L21" s="262">
        <v>43918</v>
      </c>
      <c r="M21" s="262"/>
      <c r="N21" s="124"/>
      <c r="O21" s="125"/>
      <c r="P21" s="125"/>
      <c r="Q21" s="207" t="s">
        <v>374</v>
      </c>
      <c r="R21" s="126" t="s">
        <v>153</v>
      </c>
      <c r="S21" s="120" t="s">
        <v>160</v>
      </c>
      <c r="T21" s="138" t="s">
        <v>625</v>
      </c>
      <c r="U21" s="127">
        <v>71</v>
      </c>
    </row>
    <row r="22" spans="1:21" s="130" customFormat="1" ht="132" customHeight="1">
      <c r="A22" s="245">
        <v>17</v>
      </c>
      <c r="B22" s="240" t="s">
        <v>714</v>
      </c>
      <c r="C22" s="129" t="s">
        <v>375</v>
      </c>
      <c r="D22" s="33">
        <v>51633604</v>
      </c>
      <c r="E22" s="129" t="s">
        <v>376</v>
      </c>
      <c r="F22" s="208" t="s">
        <v>377</v>
      </c>
      <c r="G22" s="260" t="s">
        <v>364</v>
      </c>
      <c r="H22" s="276" t="s">
        <v>370</v>
      </c>
      <c r="I22" s="357">
        <v>2000000</v>
      </c>
      <c r="J22" s="362">
        <v>2000000</v>
      </c>
      <c r="K22" s="271">
        <v>0</v>
      </c>
      <c r="L22" s="262">
        <v>43918</v>
      </c>
      <c r="M22" s="262"/>
      <c r="N22" s="282"/>
      <c r="O22" s="282"/>
      <c r="P22" s="282"/>
      <c r="Q22" s="209" t="s">
        <v>378</v>
      </c>
      <c r="R22" s="203" t="s">
        <v>630</v>
      </c>
      <c r="S22" s="203" t="s">
        <v>379</v>
      </c>
      <c r="T22" s="138" t="s">
        <v>625</v>
      </c>
      <c r="U22" s="130">
        <v>65</v>
      </c>
    </row>
    <row r="23" spans="1:21" s="132" customFormat="1" ht="249.75" customHeight="1">
      <c r="A23" s="210">
        <v>18</v>
      </c>
      <c r="B23" s="240" t="s">
        <v>714</v>
      </c>
      <c r="C23" s="129" t="s">
        <v>357</v>
      </c>
      <c r="D23" s="33">
        <v>900096259</v>
      </c>
      <c r="E23" s="132" t="s">
        <v>380</v>
      </c>
      <c r="F23" s="131" t="s">
        <v>381</v>
      </c>
      <c r="G23" s="260" t="s">
        <v>365</v>
      </c>
      <c r="H23" s="276" t="s">
        <v>371</v>
      </c>
      <c r="I23" s="363">
        <v>42000000</v>
      </c>
      <c r="J23" s="363">
        <v>42000000</v>
      </c>
      <c r="K23" s="133">
        <v>0</v>
      </c>
      <c r="L23" s="262">
        <v>43918</v>
      </c>
      <c r="M23" s="262"/>
      <c r="Q23" s="211" t="s">
        <v>382</v>
      </c>
      <c r="R23" s="132" t="s">
        <v>153</v>
      </c>
      <c r="S23" s="132" t="s">
        <v>393</v>
      </c>
      <c r="T23" s="138" t="s">
        <v>625</v>
      </c>
      <c r="U23" s="132">
        <v>70</v>
      </c>
    </row>
    <row r="24" spans="1:21" s="126" customFormat="1" ht="249.75" customHeight="1">
      <c r="A24" s="33">
        <v>19</v>
      </c>
      <c r="B24" s="240" t="s">
        <v>714</v>
      </c>
      <c r="C24" s="129" t="s">
        <v>361</v>
      </c>
      <c r="D24" s="33">
        <v>1069899853</v>
      </c>
      <c r="E24" s="205" t="s">
        <v>383</v>
      </c>
      <c r="F24" s="122" t="s">
        <v>384</v>
      </c>
      <c r="G24" s="260" t="s">
        <v>369</v>
      </c>
      <c r="H24" s="276" t="s">
        <v>338</v>
      </c>
      <c r="I24" s="357">
        <v>24500000</v>
      </c>
      <c r="J24" s="357">
        <v>24500000</v>
      </c>
      <c r="K24" s="123">
        <v>0</v>
      </c>
      <c r="L24" s="262">
        <v>43918</v>
      </c>
      <c r="M24" s="262"/>
      <c r="Q24" s="206" t="s">
        <v>385</v>
      </c>
      <c r="R24" s="126" t="s">
        <v>153</v>
      </c>
      <c r="S24" s="120" t="s">
        <v>386</v>
      </c>
      <c r="T24" s="138" t="s">
        <v>625</v>
      </c>
      <c r="U24" s="126">
        <v>62</v>
      </c>
    </row>
    <row r="25" spans="1:21" s="162" customFormat="1" ht="117" customHeight="1">
      <c r="A25" s="212">
        <v>20</v>
      </c>
      <c r="B25" s="240" t="s">
        <v>714</v>
      </c>
      <c r="C25" s="129" t="s">
        <v>359</v>
      </c>
      <c r="D25" s="33">
        <v>1072193992</v>
      </c>
      <c r="E25" s="213" t="s">
        <v>387</v>
      </c>
      <c r="F25" s="140" t="s">
        <v>388</v>
      </c>
      <c r="G25" s="260" t="s">
        <v>367</v>
      </c>
      <c r="H25" s="276" t="s">
        <v>338</v>
      </c>
      <c r="I25" s="364">
        <v>24500000</v>
      </c>
      <c r="J25" s="358">
        <v>24500000</v>
      </c>
      <c r="K25" s="137">
        <v>0</v>
      </c>
      <c r="L25" s="262">
        <v>43921</v>
      </c>
      <c r="M25" s="262"/>
      <c r="Q25" s="214" t="s">
        <v>389</v>
      </c>
      <c r="R25" s="162" t="s">
        <v>153</v>
      </c>
      <c r="S25" s="135" t="s">
        <v>379</v>
      </c>
      <c r="T25" s="138" t="s">
        <v>625</v>
      </c>
      <c r="U25" s="162">
        <v>69</v>
      </c>
    </row>
    <row r="26" spans="1:23" s="215" customFormat="1" ht="123.75" customHeight="1">
      <c r="A26" s="33">
        <v>21</v>
      </c>
      <c r="B26" s="240" t="s">
        <v>714</v>
      </c>
      <c r="C26" s="129" t="s">
        <v>360</v>
      </c>
      <c r="D26" s="33">
        <v>35416022</v>
      </c>
      <c r="E26" s="216" t="s">
        <v>390</v>
      </c>
      <c r="F26" s="35" t="s">
        <v>391</v>
      </c>
      <c r="G26" s="260" t="s">
        <v>368</v>
      </c>
      <c r="H26" s="128" t="s">
        <v>338</v>
      </c>
      <c r="I26" s="357">
        <v>28636300</v>
      </c>
      <c r="J26" s="357">
        <v>28636300</v>
      </c>
      <c r="K26" s="123">
        <v>0</v>
      </c>
      <c r="L26" s="262">
        <v>43921</v>
      </c>
      <c r="M26" s="262"/>
      <c r="N26" s="246"/>
      <c r="O26" s="246"/>
      <c r="P26" s="246"/>
      <c r="Q26" s="208" t="s">
        <v>392</v>
      </c>
      <c r="R26" s="282" t="s">
        <v>153</v>
      </c>
      <c r="S26" s="203" t="s">
        <v>379</v>
      </c>
      <c r="T26" s="138" t="s">
        <v>625</v>
      </c>
      <c r="U26" s="215">
        <v>54</v>
      </c>
      <c r="W26" s="217"/>
    </row>
    <row r="27" spans="1:22" ht="153.75" customHeight="1">
      <c r="A27" s="33">
        <v>22</v>
      </c>
      <c r="B27" s="240" t="s">
        <v>714</v>
      </c>
      <c r="C27" s="129" t="s">
        <v>358</v>
      </c>
      <c r="D27" s="33"/>
      <c r="E27" s="218"/>
      <c r="F27" s="163"/>
      <c r="G27" s="260" t="s">
        <v>366</v>
      </c>
      <c r="H27" s="128" t="s">
        <v>338</v>
      </c>
      <c r="I27" s="357">
        <v>24255000</v>
      </c>
      <c r="J27" s="357">
        <f>+I27</f>
        <v>24255000</v>
      </c>
      <c r="K27" s="271">
        <v>0</v>
      </c>
      <c r="L27" s="262">
        <v>43928</v>
      </c>
      <c r="M27" s="262"/>
      <c r="N27" s="247"/>
      <c r="O27" s="247"/>
      <c r="P27" s="247"/>
      <c r="Q27" s="208" t="s">
        <v>464</v>
      </c>
      <c r="R27" s="247" t="s">
        <v>559</v>
      </c>
      <c r="S27" s="203" t="s">
        <v>160</v>
      </c>
      <c r="T27" s="138" t="s">
        <v>625</v>
      </c>
      <c r="U27" s="163">
        <v>66</v>
      </c>
      <c r="V27" s="163"/>
    </row>
    <row r="28" spans="1:26" s="163" customFormat="1" ht="51">
      <c r="A28" s="248">
        <v>23</v>
      </c>
      <c r="B28" s="249" t="s">
        <v>713</v>
      </c>
      <c r="C28" s="129" t="s">
        <v>519</v>
      </c>
      <c r="D28" s="33"/>
      <c r="E28" s="220" t="s">
        <v>520</v>
      </c>
      <c r="F28" s="219"/>
      <c r="G28" s="260" t="s">
        <v>521</v>
      </c>
      <c r="H28" s="128" t="s">
        <v>522</v>
      </c>
      <c r="I28" s="357">
        <v>32000000</v>
      </c>
      <c r="J28" s="357">
        <v>32000000</v>
      </c>
      <c r="K28" s="271">
        <v>0</v>
      </c>
      <c r="L28" s="262">
        <v>43874</v>
      </c>
      <c r="M28" s="262"/>
      <c r="N28" s="247"/>
      <c r="O28" s="247"/>
      <c r="P28" s="247"/>
      <c r="R28" s="282" t="s">
        <v>153</v>
      </c>
      <c r="S28" s="295" t="s">
        <v>166</v>
      </c>
      <c r="T28" s="138" t="s">
        <v>625</v>
      </c>
      <c r="U28" s="163">
        <v>12</v>
      </c>
      <c r="W28" s="221"/>
      <c r="X28" s="221"/>
      <c r="Y28" s="221"/>
      <c r="Z28" s="221"/>
    </row>
    <row r="29" spans="1:26" s="163" customFormat="1" ht="51">
      <c r="A29" s="250">
        <v>24</v>
      </c>
      <c r="B29" s="249" t="s">
        <v>713</v>
      </c>
      <c r="C29" s="129" t="s">
        <v>523</v>
      </c>
      <c r="D29" s="33"/>
      <c r="E29" s="220" t="s">
        <v>524</v>
      </c>
      <c r="F29" s="219"/>
      <c r="G29" s="260" t="s">
        <v>525</v>
      </c>
      <c r="H29" s="128" t="s">
        <v>526</v>
      </c>
      <c r="I29" s="357">
        <v>12000000</v>
      </c>
      <c r="J29" s="357">
        <v>12000000</v>
      </c>
      <c r="K29" s="271">
        <v>0</v>
      </c>
      <c r="L29" s="262">
        <v>43886</v>
      </c>
      <c r="M29" s="262"/>
      <c r="N29" s="247"/>
      <c r="O29" s="247"/>
      <c r="P29" s="247"/>
      <c r="R29" s="247" t="s">
        <v>630</v>
      </c>
      <c r="S29" s="295" t="s">
        <v>166</v>
      </c>
      <c r="T29" s="138" t="s">
        <v>625</v>
      </c>
      <c r="U29" s="163">
        <v>4</v>
      </c>
      <c r="W29" s="221"/>
      <c r="X29" s="221"/>
      <c r="Y29" s="221"/>
      <c r="Z29" s="221"/>
    </row>
    <row r="30" spans="1:26" s="163" customFormat="1" ht="167.25" customHeight="1">
      <c r="A30" s="248">
        <v>25</v>
      </c>
      <c r="B30" s="240" t="s">
        <v>714</v>
      </c>
      <c r="C30" s="129" t="s">
        <v>527</v>
      </c>
      <c r="D30" s="33">
        <v>1032447474</v>
      </c>
      <c r="E30" s="220" t="s">
        <v>528</v>
      </c>
      <c r="F30" s="303" t="s">
        <v>529</v>
      </c>
      <c r="G30" s="260" t="s">
        <v>530</v>
      </c>
      <c r="H30" s="128" t="s">
        <v>531</v>
      </c>
      <c r="I30" s="357">
        <v>39000000</v>
      </c>
      <c r="J30" s="357">
        <v>39000000</v>
      </c>
      <c r="K30" s="271">
        <v>0</v>
      </c>
      <c r="L30" s="262">
        <v>43983</v>
      </c>
      <c r="M30" s="262"/>
      <c r="N30" s="247"/>
      <c r="O30" s="247"/>
      <c r="P30" s="247"/>
      <c r="Q30" s="197" t="s">
        <v>532</v>
      </c>
      <c r="R30" s="282" t="s">
        <v>153</v>
      </c>
      <c r="S30" s="247" t="s">
        <v>533</v>
      </c>
      <c r="T30" s="138" t="s">
        <v>625</v>
      </c>
      <c r="U30" s="223">
        <v>77</v>
      </c>
      <c r="W30" s="221"/>
      <c r="X30" s="221"/>
      <c r="Y30" s="221"/>
      <c r="Z30" s="221"/>
    </row>
    <row r="31" spans="1:23" s="163" customFormat="1" ht="204">
      <c r="A31" s="248">
        <v>26</v>
      </c>
      <c r="B31" s="249" t="s">
        <v>187</v>
      </c>
      <c r="C31" s="129" t="s">
        <v>593</v>
      </c>
      <c r="D31" s="33">
        <v>830095614</v>
      </c>
      <c r="E31" s="224" t="s">
        <v>560</v>
      </c>
      <c r="F31" s="197" t="s">
        <v>169</v>
      </c>
      <c r="G31" s="260" t="s">
        <v>561</v>
      </c>
      <c r="H31" s="128" t="s">
        <v>562</v>
      </c>
      <c r="I31" s="357">
        <v>1495258013</v>
      </c>
      <c r="J31" s="357">
        <v>1390514051</v>
      </c>
      <c r="K31" s="271">
        <v>104743962</v>
      </c>
      <c r="L31" s="262">
        <v>43987</v>
      </c>
      <c r="M31" s="262"/>
      <c r="N31" s="247"/>
      <c r="O31" s="247"/>
      <c r="P31" s="247"/>
      <c r="Q31" s="197" t="s">
        <v>563</v>
      </c>
      <c r="R31" s="247" t="s">
        <v>153</v>
      </c>
      <c r="S31" s="295" t="s">
        <v>564</v>
      </c>
      <c r="T31" s="138" t="s">
        <v>625</v>
      </c>
      <c r="U31" s="163">
        <v>269</v>
      </c>
      <c r="W31" s="225"/>
    </row>
    <row r="32" spans="1:23" s="163" customFormat="1" ht="153.75" customHeight="1">
      <c r="A32" s="251">
        <v>27</v>
      </c>
      <c r="B32" s="249" t="s">
        <v>518</v>
      </c>
      <c r="C32" s="129" t="s">
        <v>565</v>
      </c>
      <c r="D32" s="33">
        <v>9000242021</v>
      </c>
      <c r="E32" s="226" t="s">
        <v>566</v>
      </c>
      <c r="F32" s="222" t="s">
        <v>567</v>
      </c>
      <c r="G32" s="260" t="s">
        <v>568</v>
      </c>
      <c r="H32" s="128" t="s">
        <v>594</v>
      </c>
      <c r="I32" s="357">
        <v>7608860</v>
      </c>
      <c r="J32" s="357">
        <v>7608860</v>
      </c>
      <c r="K32" s="271"/>
      <c r="L32" s="262">
        <v>43988</v>
      </c>
      <c r="M32" s="262" t="s">
        <v>569</v>
      </c>
      <c r="N32" s="247"/>
      <c r="O32" s="247"/>
      <c r="P32" s="247"/>
      <c r="Q32" s="197" t="s">
        <v>570</v>
      </c>
      <c r="R32" s="292" t="s">
        <v>153</v>
      </c>
      <c r="S32" s="295" t="s">
        <v>571</v>
      </c>
      <c r="T32" s="138" t="s">
        <v>625</v>
      </c>
      <c r="U32" s="163">
        <v>64</v>
      </c>
      <c r="W32" s="225"/>
    </row>
    <row r="33" spans="1:23" s="163" customFormat="1" ht="195.75" customHeight="1">
      <c r="A33" s="252">
        <v>28</v>
      </c>
      <c r="B33" s="240" t="s">
        <v>714</v>
      </c>
      <c r="C33" s="129" t="s">
        <v>572</v>
      </c>
      <c r="D33" s="33">
        <v>1073720479</v>
      </c>
      <c r="E33" s="227" t="s">
        <v>573</v>
      </c>
      <c r="F33" s="228" t="s">
        <v>574</v>
      </c>
      <c r="G33" s="260" t="s">
        <v>575</v>
      </c>
      <c r="H33" s="128" t="s">
        <v>531</v>
      </c>
      <c r="I33" s="357">
        <v>11440000</v>
      </c>
      <c r="J33" s="357">
        <v>11440000</v>
      </c>
      <c r="K33" s="271"/>
      <c r="L33" s="262">
        <v>43992</v>
      </c>
      <c r="M33" s="262">
        <v>44191</v>
      </c>
      <c r="N33" s="283"/>
      <c r="O33" s="283"/>
      <c r="P33" s="283"/>
      <c r="Q33" s="229" t="s">
        <v>576</v>
      </c>
      <c r="R33" s="292" t="s">
        <v>153</v>
      </c>
      <c r="S33" s="283" t="s">
        <v>577</v>
      </c>
      <c r="T33" s="138" t="s">
        <v>625</v>
      </c>
      <c r="U33" s="163">
        <v>54</v>
      </c>
      <c r="W33" s="225"/>
    </row>
    <row r="34" spans="1:23" s="163" customFormat="1" ht="84">
      <c r="A34" s="252">
        <v>29</v>
      </c>
      <c r="B34" s="240" t="s">
        <v>714</v>
      </c>
      <c r="C34" s="129" t="s">
        <v>578</v>
      </c>
      <c r="D34" s="33">
        <v>1073233793</v>
      </c>
      <c r="E34" s="230" t="s">
        <v>579</v>
      </c>
      <c r="F34" s="39" t="s">
        <v>580</v>
      </c>
      <c r="G34" s="260" t="s">
        <v>661</v>
      </c>
      <c r="H34" s="128" t="s">
        <v>531</v>
      </c>
      <c r="I34" s="357">
        <v>11440000</v>
      </c>
      <c r="J34" s="357">
        <v>11440000</v>
      </c>
      <c r="K34" s="271"/>
      <c r="L34" s="262">
        <v>43993</v>
      </c>
      <c r="M34" s="262">
        <v>44191</v>
      </c>
      <c r="N34" s="283"/>
      <c r="O34" s="283"/>
      <c r="P34" s="283"/>
      <c r="Q34" s="231" t="s">
        <v>581</v>
      </c>
      <c r="R34" s="292" t="s">
        <v>153</v>
      </c>
      <c r="S34" s="296" t="s">
        <v>577</v>
      </c>
      <c r="T34" s="138" t="s">
        <v>625</v>
      </c>
      <c r="U34" s="163">
        <v>44</v>
      </c>
      <c r="W34" s="225"/>
    </row>
    <row r="35" spans="1:23" s="163" customFormat="1" ht="120.75">
      <c r="A35" s="252">
        <v>30</v>
      </c>
      <c r="B35" s="240" t="s">
        <v>714</v>
      </c>
      <c r="C35" s="129" t="s">
        <v>595</v>
      </c>
      <c r="D35" s="33">
        <v>52261127</v>
      </c>
      <c r="E35" s="232" t="s">
        <v>582</v>
      </c>
      <c r="F35" s="39" t="s">
        <v>583</v>
      </c>
      <c r="G35" s="260" t="s">
        <v>584</v>
      </c>
      <c r="H35" s="128" t="s">
        <v>531</v>
      </c>
      <c r="I35" s="357">
        <v>24255000</v>
      </c>
      <c r="J35" s="357">
        <v>24255000</v>
      </c>
      <c r="K35" s="271"/>
      <c r="L35" s="262">
        <v>43993</v>
      </c>
      <c r="M35" s="262">
        <v>44191</v>
      </c>
      <c r="N35" s="283"/>
      <c r="O35" s="283"/>
      <c r="P35" s="283"/>
      <c r="Q35" s="231" t="s">
        <v>585</v>
      </c>
      <c r="R35" s="292" t="s">
        <v>153</v>
      </c>
      <c r="S35" s="283" t="s">
        <v>586</v>
      </c>
      <c r="T35" s="138" t="s">
        <v>625</v>
      </c>
      <c r="U35" s="163">
        <v>105</v>
      </c>
      <c r="W35" s="225"/>
    </row>
    <row r="36" spans="1:23" s="163" customFormat="1" ht="95.25" customHeight="1">
      <c r="A36" s="252">
        <v>31</v>
      </c>
      <c r="B36" s="240" t="s">
        <v>714</v>
      </c>
      <c r="C36" s="129" t="s">
        <v>592</v>
      </c>
      <c r="D36" s="33">
        <v>8600123361</v>
      </c>
      <c r="E36" s="232" t="s">
        <v>587</v>
      </c>
      <c r="F36" s="197" t="s">
        <v>588</v>
      </c>
      <c r="G36" s="260" t="s">
        <v>589</v>
      </c>
      <c r="H36" s="128" t="s">
        <v>590</v>
      </c>
      <c r="I36" s="357">
        <v>5969040</v>
      </c>
      <c r="J36" s="357">
        <v>5969040</v>
      </c>
      <c r="K36" s="271"/>
      <c r="L36" s="262">
        <v>43993</v>
      </c>
      <c r="M36" s="262">
        <v>44176</v>
      </c>
      <c r="N36" s="283"/>
      <c r="O36" s="283"/>
      <c r="P36" s="283"/>
      <c r="Q36" s="231" t="s">
        <v>591</v>
      </c>
      <c r="R36" s="283"/>
      <c r="S36" s="283" t="s">
        <v>586</v>
      </c>
      <c r="T36" s="138" t="s">
        <v>625</v>
      </c>
      <c r="U36" s="163">
        <v>118</v>
      </c>
      <c r="W36" s="225"/>
    </row>
    <row r="37" spans="1:22" ht="348.75">
      <c r="A37" s="253">
        <v>32</v>
      </c>
      <c r="B37" s="240" t="s">
        <v>714</v>
      </c>
      <c r="C37" s="129" t="s">
        <v>662</v>
      </c>
      <c r="D37" s="33">
        <v>1110480959</v>
      </c>
      <c r="E37" s="254" t="s">
        <v>632</v>
      </c>
      <c r="F37" s="303" t="s">
        <v>633</v>
      </c>
      <c r="G37" s="284" t="s">
        <v>634</v>
      </c>
      <c r="H37" s="285" t="s">
        <v>590</v>
      </c>
      <c r="I37" s="357">
        <v>21000000</v>
      </c>
      <c r="J37" s="357">
        <v>21000000</v>
      </c>
      <c r="K37" s="271"/>
      <c r="L37" s="262">
        <v>44012</v>
      </c>
      <c r="M37" s="262">
        <v>44196</v>
      </c>
      <c r="N37" s="283"/>
      <c r="O37" s="283"/>
      <c r="P37" s="283"/>
      <c r="Q37" s="196" t="s">
        <v>635</v>
      </c>
      <c r="R37" s="283" t="s">
        <v>153</v>
      </c>
      <c r="S37" s="283" t="s">
        <v>356</v>
      </c>
      <c r="T37" s="138" t="s">
        <v>625</v>
      </c>
      <c r="U37" s="223">
        <v>72</v>
      </c>
      <c r="V37" s="163"/>
    </row>
    <row r="38" spans="1:23" s="233" customFormat="1" ht="195">
      <c r="A38" s="255">
        <v>33</v>
      </c>
      <c r="B38" s="240" t="s">
        <v>714</v>
      </c>
      <c r="C38" s="129" t="s">
        <v>663</v>
      </c>
      <c r="D38" s="33">
        <v>1020771465</v>
      </c>
      <c r="E38" s="257" t="s">
        <v>636</v>
      </c>
      <c r="F38" s="35" t="s">
        <v>637</v>
      </c>
      <c r="G38" s="286" t="s">
        <v>638</v>
      </c>
      <c r="H38" s="128" t="s">
        <v>590</v>
      </c>
      <c r="I38" s="365">
        <v>19200000</v>
      </c>
      <c r="J38" s="365">
        <v>19200000</v>
      </c>
      <c r="K38" s="256"/>
      <c r="L38" s="262">
        <v>44012</v>
      </c>
      <c r="M38" s="262">
        <v>44196</v>
      </c>
      <c r="N38" s="256"/>
      <c r="O38" s="256"/>
      <c r="P38" s="256"/>
      <c r="Q38" s="196" t="s">
        <v>639</v>
      </c>
      <c r="R38" s="297" t="s">
        <v>153</v>
      </c>
      <c r="S38" s="298" t="s">
        <v>356</v>
      </c>
      <c r="T38" s="138" t="s">
        <v>625</v>
      </c>
      <c r="U38" s="234">
        <v>47</v>
      </c>
      <c r="W38" s="235"/>
    </row>
    <row r="39" spans="1:23" s="236" customFormat="1" ht="315">
      <c r="A39" s="255">
        <v>34</v>
      </c>
      <c r="B39" s="240" t="s">
        <v>714</v>
      </c>
      <c r="C39" s="129" t="s">
        <v>664</v>
      </c>
      <c r="D39" s="33">
        <v>4216880</v>
      </c>
      <c r="E39" s="258" t="s">
        <v>640</v>
      </c>
      <c r="F39" s="304" t="s">
        <v>641</v>
      </c>
      <c r="G39" s="287" t="s">
        <v>642</v>
      </c>
      <c r="H39" s="128" t="s">
        <v>590</v>
      </c>
      <c r="I39" s="365">
        <v>21000000</v>
      </c>
      <c r="J39" s="365">
        <v>21000000</v>
      </c>
      <c r="K39" s="288"/>
      <c r="L39" s="262">
        <v>44012</v>
      </c>
      <c r="M39" s="262">
        <v>44196</v>
      </c>
      <c r="N39" s="288"/>
      <c r="O39" s="288"/>
      <c r="P39" s="288"/>
      <c r="Q39" s="199" t="s">
        <v>643</v>
      </c>
      <c r="R39" s="299" t="s">
        <v>153</v>
      </c>
      <c r="S39" s="255" t="s">
        <v>356</v>
      </c>
      <c r="T39" s="138" t="s">
        <v>625</v>
      </c>
      <c r="U39" s="237">
        <v>73</v>
      </c>
      <c r="W39" s="238"/>
    </row>
    <row r="40" spans="1:23" s="163" customFormat="1" ht="150">
      <c r="A40" s="252">
        <v>35</v>
      </c>
      <c r="B40" s="240" t="s">
        <v>714</v>
      </c>
      <c r="C40" s="129" t="s">
        <v>665</v>
      </c>
      <c r="D40" s="33">
        <v>79506334</v>
      </c>
      <c r="E40" s="259" t="s">
        <v>644</v>
      </c>
      <c r="F40" s="39" t="s">
        <v>645</v>
      </c>
      <c r="G40" s="284" t="s">
        <v>646</v>
      </c>
      <c r="H40" s="128" t="s">
        <v>58</v>
      </c>
      <c r="I40" s="366">
        <v>27500000</v>
      </c>
      <c r="J40" s="366">
        <v>27500000</v>
      </c>
      <c r="K40" s="247"/>
      <c r="L40" s="262">
        <v>44012</v>
      </c>
      <c r="M40" s="262">
        <v>44170</v>
      </c>
      <c r="N40" s="247"/>
      <c r="O40" s="247"/>
      <c r="P40" s="247"/>
      <c r="Q40" s="45" t="s">
        <v>654</v>
      </c>
      <c r="R40" s="299" t="s">
        <v>153</v>
      </c>
      <c r="S40" s="300" t="s">
        <v>631</v>
      </c>
      <c r="T40" s="138" t="s">
        <v>625</v>
      </c>
      <c r="U40" s="163">
        <v>61</v>
      </c>
      <c r="W40" s="225"/>
    </row>
    <row r="41" spans="1:27" ht="195">
      <c r="A41" s="305">
        <v>36</v>
      </c>
      <c r="B41" s="240" t="s">
        <v>712</v>
      </c>
      <c r="C41" s="306" t="s">
        <v>673</v>
      </c>
      <c r="D41" s="33">
        <v>4821200</v>
      </c>
      <c r="E41" s="307" t="s">
        <v>674</v>
      </c>
      <c r="F41" s="39" t="s">
        <v>675</v>
      </c>
      <c r="G41" s="308" t="s">
        <v>676</v>
      </c>
      <c r="H41" s="309" t="s">
        <v>677</v>
      </c>
      <c r="I41" s="366">
        <v>415611792</v>
      </c>
      <c r="J41" s="367" t="s">
        <v>678</v>
      </c>
      <c r="K41" s="163"/>
      <c r="L41" s="310">
        <v>44022</v>
      </c>
      <c r="M41" s="310">
        <v>44196</v>
      </c>
      <c r="N41" s="163"/>
      <c r="O41" s="163"/>
      <c r="P41" s="163"/>
      <c r="Q41" s="39" t="s">
        <v>679</v>
      </c>
      <c r="R41" s="163" t="s">
        <v>153</v>
      </c>
      <c r="S41" s="309" t="s">
        <v>166</v>
      </c>
      <c r="T41" s="163"/>
      <c r="U41" s="163"/>
      <c r="V41" s="163"/>
      <c r="W41" s="163"/>
      <c r="X41" s="163"/>
      <c r="Y41" s="163"/>
      <c r="Z41" s="163"/>
      <c r="AA41" s="163"/>
    </row>
    <row r="42" spans="1:27" ht="192.75">
      <c r="A42" s="311">
        <v>37</v>
      </c>
      <c r="B42" s="240" t="s">
        <v>714</v>
      </c>
      <c r="C42" s="313" t="s">
        <v>680</v>
      </c>
      <c r="D42" s="33">
        <v>19017216</v>
      </c>
      <c r="E42" s="312" t="s">
        <v>681</v>
      </c>
      <c r="F42" s="304" t="s">
        <v>682</v>
      </c>
      <c r="G42" s="314" t="s">
        <v>683</v>
      </c>
      <c r="H42" s="311" t="s">
        <v>58</v>
      </c>
      <c r="I42" s="366">
        <v>22500000</v>
      </c>
      <c r="J42" s="368">
        <f>+I42</f>
        <v>22500000</v>
      </c>
      <c r="K42" s="311"/>
      <c r="L42" s="315">
        <v>44041</v>
      </c>
      <c r="M42" s="315">
        <v>44195</v>
      </c>
      <c r="N42" s="311"/>
      <c r="O42" s="311"/>
      <c r="P42" s="311"/>
      <c r="Q42" s="304" t="s">
        <v>684</v>
      </c>
      <c r="R42" s="311" t="s">
        <v>153</v>
      </c>
      <c r="S42" s="311" t="s">
        <v>685</v>
      </c>
      <c r="T42" s="311"/>
      <c r="U42" s="311"/>
      <c r="V42" s="311"/>
      <c r="W42" s="311"/>
      <c r="X42" s="311"/>
      <c r="Y42" s="311"/>
      <c r="Z42" s="311"/>
      <c r="AA42" s="311"/>
    </row>
    <row r="43" spans="1:23" ht="150">
      <c r="A43" s="319">
        <v>38</v>
      </c>
      <c r="B43" s="240" t="s">
        <v>714</v>
      </c>
      <c r="C43" s="320" t="s">
        <v>715</v>
      </c>
      <c r="D43" s="33">
        <v>35354704</v>
      </c>
      <c r="E43" s="320" t="s">
        <v>716</v>
      </c>
      <c r="F43" s="321" t="s">
        <v>717</v>
      </c>
      <c r="G43" s="322" t="s">
        <v>718</v>
      </c>
      <c r="H43" s="320" t="s">
        <v>719</v>
      </c>
      <c r="I43" s="366">
        <v>32850000</v>
      </c>
      <c r="J43" s="368">
        <f aca="true" t="shared" si="0" ref="J43:J51">+I43</f>
        <v>32850000</v>
      </c>
      <c r="K43" s="319"/>
      <c r="L43" s="323">
        <v>44056</v>
      </c>
      <c r="M43" s="323">
        <v>44196</v>
      </c>
      <c r="N43" s="319"/>
      <c r="O43" s="319"/>
      <c r="P43" s="319"/>
      <c r="Q43" s="324" t="s">
        <v>720</v>
      </c>
      <c r="R43" s="319" t="s">
        <v>153</v>
      </c>
      <c r="S43" s="320" t="s">
        <v>577</v>
      </c>
      <c r="T43" s="319"/>
      <c r="U43" s="319"/>
      <c r="V43" s="219"/>
      <c r="W43" s="219"/>
    </row>
    <row r="44" spans="1:23" ht="225">
      <c r="A44" s="219">
        <v>39</v>
      </c>
      <c r="B44" s="325" t="s">
        <v>791</v>
      </c>
      <c r="C44" s="219" t="s">
        <v>721</v>
      </c>
      <c r="D44" s="33">
        <v>900159437</v>
      </c>
      <c r="E44" s="326" t="s">
        <v>722</v>
      </c>
      <c r="F44" s="307" t="s">
        <v>723</v>
      </c>
      <c r="G44" s="327" t="s">
        <v>724</v>
      </c>
      <c r="H44" s="219" t="s">
        <v>725</v>
      </c>
      <c r="I44" s="366">
        <v>0</v>
      </c>
      <c r="J44" s="368">
        <f t="shared" si="0"/>
        <v>0</v>
      </c>
      <c r="K44" s="219"/>
      <c r="L44" s="328">
        <v>44064</v>
      </c>
      <c r="M44" s="219"/>
      <c r="N44" s="219"/>
      <c r="O44" s="219"/>
      <c r="P44" s="219"/>
      <c r="Q44" s="45" t="s">
        <v>726</v>
      </c>
      <c r="R44" s="219"/>
      <c r="S44" s="325" t="s">
        <v>166</v>
      </c>
      <c r="T44" s="219"/>
      <c r="U44" s="219"/>
      <c r="V44" s="329"/>
      <c r="W44" s="329"/>
    </row>
    <row r="45" spans="1:23" ht="225">
      <c r="A45" s="330">
        <v>40</v>
      </c>
      <c r="B45" s="240" t="s">
        <v>714</v>
      </c>
      <c r="C45" s="331" t="s">
        <v>346</v>
      </c>
      <c r="D45" s="33">
        <v>79542427</v>
      </c>
      <c r="E45" s="332" t="s">
        <v>727</v>
      </c>
      <c r="F45" s="333" t="s">
        <v>728</v>
      </c>
      <c r="G45" s="334" t="s">
        <v>729</v>
      </c>
      <c r="H45" s="331" t="s">
        <v>753</v>
      </c>
      <c r="I45" s="366">
        <v>28000000</v>
      </c>
      <c r="J45" s="368">
        <f t="shared" si="0"/>
        <v>28000000</v>
      </c>
      <c r="K45" s="330"/>
      <c r="L45" s="335">
        <v>44064</v>
      </c>
      <c r="M45" s="335">
        <v>44196</v>
      </c>
      <c r="N45" s="330"/>
      <c r="O45" s="330"/>
      <c r="P45" s="330"/>
      <c r="Q45" s="45" t="s">
        <v>730</v>
      </c>
      <c r="R45" s="330"/>
      <c r="S45" s="331" t="s">
        <v>685</v>
      </c>
      <c r="T45" s="336"/>
      <c r="U45" s="336"/>
      <c r="V45" s="337"/>
      <c r="W45" s="337"/>
    </row>
    <row r="46" spans="1:21" ht="60">
      <c r="A46" s="319">
        <v>41</v>
      </c>
      <c r="B46" s="331" t="s">
        <v>713</v>
      </c>
      <c r="C46" s="331" t="s">
        <v>731</v>
      </c>
      <c r="D46" s="33">
        <v>860007336</v>
      </c>
      <c r="E46" s="338" t="s">
        <v>732</v>
      </c>
      <c r="F46" s="339" t="s">
        <v>733</v>
      </c>
      <c r="G46" s="340" t="s">
        <v>734</v>
      </c>
      <c r="H46" s="331" t="s">
        <v>789</v>
      </c>
      <c r="I46" s="366">
        <v>16288384</v>
      </c>
      <c r="J46" s="368">
        <f t="shared" si="0"/>
        <v>16288384</v>
      </c>
      <c r="K46" s="330"/>
      <c r="L46" s="335">
        <v>44047</v>
      </c>
      <c r="M46" s="335">
        <v>44070</v>
      </c>
      <c r="N46" s="330"/>
      <c r="O46" s="330"/>
      <c r="P46" s="330"/>
      <c r="Q46" s="330"/>
      <c r="R46" s="330"/>
      <c r="S46" s="331" t="s">
        <v>166</v>
      </c>
      <c r="T46" s="336"/>
      <c r="U46" s="336"/>
    </row>
    <row r="47" spans="1:23" ht="60">
      <c r="A47" s="219">
        <v>42</v>
      </c>
      <c r="B47" s="320" t="s">
        <v>713</v>
      </c>
      <c r="C47" s="319" t="s">
        <v>731</v>
      </c>
      <c r="D47" s="33">
        <v>860007336</v>
      </c>
      <c r="E47" s="341" t="s">
        <v>732</v>
      </c>
      <c r="F47" s="342" t="s">
        <v>733</v>
      </c>
      <c r="G47" s="340" t="s">
        <v>735</v>
      </c>
      <c r="H47" s="331" t="s">
        <v>789</v>
      </c>
      <c r="I47" s="366">
        <v>8742629</v>
      </c>
      <c r="J47" s="368">
        <f t="shared" si="0"/>
        <v>8742629</v>
      </c>
      <c r="K47" s="319"/>
      <c r="L47" s="323">
        <v>44047</v>
      </c>
      <c r="M47" s="323">
        <v>44070</v>
      </c>
      <c r="N47" s="319"/>
      <c r="O47" s="319"/>
      <c r="P47" s="319"/>
      <c r="Q47" s="319"/>
      <c r="R47" s="319"/>
      <c r="S47" s="320" t="s">
        <v>166</v>
      </c>
      <c r="T47" s="343"/>
      <c r="U47" s="343"/>
      <c r="V47" s="163"/>
      <c r="W47" s="163"/>
    </row>
    <row r="48" spans="1:21" ht="60">
      <c r="A48" s="344">
        <v>43</v>
      </c>
      <c r="B48" s="325" t="s">
        <v>713</v>
      </c>
      <c r="C48" s="345" t="s">
        <v>736</v>
      </c>
      <c r="D48" s="33">
        <v>901211678</v>
      </c>
      <c r="E48" s="219"/>
      <c r="F48" s="338" t="s">
        <v>737</v>
      </c>
      <c r="G48" s="346" t="s">
        <v>738</v>
      </c>
      <c r="H48" s="331" t="s">
        <v>789</v>
      </c>
      <c r="I48" s="366">
        <v>4266958.8</v>
      </c>
      <c r="J48" s="366">
        <v>4266958.8</v>
      </c>
      <c r="K48" s="219"/>
      <c r="L48" s="328">
        <v>44047</v>
      </c>
      <c r="M48" s="328">
        <v>44070</v>
      </c>
      <c r="N48" s="219"/>
      <c r="O48" s="219"/>
      <c r="P48" s="219"/>
      <c r="Q48" s="219"/>
      <c r="R48" s="219"/>
      <c r="S48" s="325" t="s">
        <v>166</v>
      </c>
      <c r="T48" s="163"/>
      <c r="U48" s="163"/>
    </row>
    <row r="49" spans="1:21" ht="60">
      <c r="A49" s="219">
        <v>44</v>
      </c>
      <c r="B49" s="348" t="s">
        <v>713</v>
      </c>
      <c r="C49" s="345" t="s">
        <v>739</v>
      </c>
      <c r="D49" s="33">
        <v>9003009701</v>
      </c>
      <c r="E49" s="344"/>
      <c r="F49" s="347" t="s">
        <v>740</v>
      </c>
      <c r="G49" s="340" t="s">
        <v>741</v>
      </c>
      <c r="H49" s="331" t="s">
        <v>789</v>
      </c>
      <c r="I49" s="366">
        <v>1602188.28</v>
      </c>
      <c r="J49" s="368">
        <f t="shared" si="0"/>
        <v>1602188.28</v>
      </c>
      <c r="K49" s="344"/>
      <c r="L49" s="323">
        <v>44047</v>
      </c>
      <c r="M49" s="323">
        <v>44070</v>
      </c>
      <c r="N49" s="344"/>
      <c r="O49" s="344"/>
      <c r="P49" s="344"/>
      <c r="Q49" s="344"/>
      <c r="R49" s="344"/>
      <c r="S49" s="348" t="s">
        <v>166</v>
      </c>
      <c r="T49" s="349"/>
      <c r="U49" s="349"/>
    </row>
    <row r="50" spans="1:21" ht="60">
      <c r="A50" s="219">
        <v>45</v>
      </c>
      <c r="B50" s="325" t="s">
        <v>713</v>
      </c>
      <c r="C50" s="325" t="s">
        <v>742</v>
      </c>
      <c r="D50" s="33">
        <v>9001413756</v>
      </c>
      <c r="E50" s="338" t="s">
        <v>743</v>
      </c>
      <c r="F50" s="338" t="s">
        <v>744</v>
      </c>
      <c r="G50" s="346" t="s">
        <v>745</v>
      </c>
      <c r="H50" s="331" t="s">
        <v>789</v>
      </c>
      <c r="I50" s="366">
        <v>309945.04</v>
      </c>
      <c r="J50" s="366">
        <v>309945.04</v>
      </c>
      <c r="K50" s="219"/>
      <c r="L50" s="323">
        <v>44047</v>
      </c>
      <c r="M50" s="323">
        <v>44070</v>
      </c>
      <c r="N50" s="219"/>
      <c r="O50" s="219"/>
      <c r="P50" s="219"/>
      <c r="Q50" s="219"/>
      <c r="R50" s="219"/>
      <c r="S50" s="325" t="s">
        <v>166</v>
      </c>
      <c r="T50" s="163"/>
      <c r="U50" s="163"/>
    </row>
    <row r="51" spans="1:21" ht="64.5">
      <c r="A51" s="219">
        <v>46</v>
      </c>
      <c r="B51" s="325" t="s">
        <v>713</v>
      </c>
      <c r="C51" s="346" t="s">
        <v>746</v>
      </c>
      <c r="D51" s="33">
        <v>10003534</v>
      </c>
      <c r="E51" s="338" t="s">
        <v>747</v>
      </c>
      <c r="F51" s="350" t="s">
        <v>748</v>
      </c>
      <c r="G51" s="346" t="s">
        <v>749</v>
      </c>
      <c r="H51" s="331" t="s">
        <v>789</v>
      </c>
      <c r="I51" s="366">
        <v>1318681.32</v>
      </c>
      <c r="J51" s="368">
        <f t="shared" si="0"/>
        <v>1318681.32</v>
      </c>
      <c r="K51" s="219"/>
      <c r="L51" s="323">
        <v>44047</v>
      </c>
      <c r="M51" s="323">
        <v>44070</v>
      </c>
      <c r="N51" s="219"/>
      <c r="O51" s="219"/>
      <c r="P51" s="219"/>
      <c r="Q51" s="219"/>
      <c r="R51" s="219"/>
      <c r="S51" s="325" t="s">
        <v>166</v>
      </c>
      <c r="T51" s="163"/>
      <c r="U51" s="163"/>
    </row>
    <row r="52" spans="1:19" s="163" customFormat="1" ht="150">
      <c r="A52" s="219">
        <v>47</v>
      </c>
      <c r="B52" s="325" t="s">
        <v>518</v>
      </c>
      <c r="C52" s="346" t="s">
        <v>1001</v>
      </c>
      <c r="D52" s="33">
        <v>8001355637</v>
      </c>
      <c r="E52" s="338" t="s">
        <v>1002</v>
      </c>
      <c r="F52" s="332" t="s">
        <v>1003</v>
      </c>
      <c r="G52" s="450" t="s">
        <v>1004</v>
      </c>
      <c r="H52" s="6" t="s">
        <v>1005</v>
      </c>
      <c r="I52" s="366">
        <v>12705297</v>
      </c>
      <c r="J52" s="368">
        <v>12705297</v>
      </c>
      <c r="K52" s="219"/>
      <c r="L52" s="328">
        <v>44102</v>
      </c>
      <c r="M52" s="328">
        <v>44196</v>
      </c>
      <c r="N52" s="219"/>
      <c r="O52" s="219"/>
      <c r="P52" s="219"/>
      <c r="Q52" s="303" t="s">
        <v>1006</v>
      </c>
      <c r="R52" s="219"/>
      <c r="S52" s="325" t="s">
        <v>1007</v>
      </c>
    </row>
    <row r="53" spans="1:21" ht="225">
      <c r="A53" s="451">
        <v>48</v>
      </c>
      <c r="B53" s="452" t="s">
        <v>1008</v>
      </c>
      <c r="C53" s="453" t="s">
        <v>1009</v>
      </c>
      <c r="D53" s="210">
        <v>8999991172</v>
      </c>
      <c r="E53" s="454" t="s">
        <v>1010</v>
      </c>
      <c r="F53" s="326" t="s">
        <v>1011</v>
      </c>
      <c r="G53" s="455" t="s">
        <v>1012</v>
      </c>
      <c r="H53" s="456" t="s">
        <v>1013</v>
      </c>
      <c r="I53" s="457"/>
      <c r="J53" s="458"/>
      <c r="K53" s="451"/>
      <c r="L53" s="459">
        <v>44105</v>
      </c>
      <c r="M53" s="459">
        <v>45200</v>
      </c>
      <c r="N53" s="451"/>
      <c r="O53" s="451"/>
      <c r="P53" s="451"/>
      <c r="Q53" s="460" t="s">
        <v>1014</v>
      </c>
      <c r="R53" s="451"/>
      <c r="S53" s="452" t="s">
        <v>1015</v>
      </c>
      <c r="T53" s="461"/>
      <c r="U53" s="461"/>
    </row>
    <row r="54" spans="1:19" s="163" customFormat="1" ht="225">
      <c r="A54" s="219">
        <v>49</v>
      </c>
      <c r="B54" s="325" t="s">
        <v>1107</v>
      </c>
      <c r="C54" s="346" t="s">
        <v>1016</v>
      </c>
      <c r="D54" s="462">
        <v>900420636</v>
      </c>
      <c r="E54" s="338" t="s">
        <v>1017</v>
      </c>
      <c r="F54" s="303" t="s">
        <v>1018</v>
      </c>
      <c r="G54" s="463" t="s">
        <v>1019</v>
      </c>
      <c r="H54" s="331" t="s">
        <v>1020</v>
      </c>
      <c r="I54" s="366">
        <v>1000000</v>
      </c>
      <c r="J54" s="368"/>
      <c r="K54" s="219"/>
      <c r="L54" s="328">
        <v>44123</v>
      </c>
      <c r="M54" s="328">
        <v>44135</v>
      </c>
      <c r="N54" s="219"/>
      <c r="O54" s="219"/>
      <c r="P54" s="219"/>
      <c r="Q54" s="303" t="s">
        <v>1021</v>
      </c>
      <c r="R54" s="219" t="s">
        <v>153</v>
      </c>
      <c r="S54" s="325" t="s">
        <v>1022</v>
      </c>
    </row>
    <row r="55" spans="1:19" s="325" customFormat="1" ht="150">
      <c r="A55" s="325">
        <v>50</v>
      </c>
      <c r="B55" s="325" t="s">
        <v>1127</v>
      </c>
      <c r="C55" s="325" t="s">
        <v>1081</v>
      </c>
      <c r="D55" s="325">
        <v>1065015006</v>
      </c>
      <c r="E55" s="325" t="s">
        <v>1128</v>
      </c>
      <c r="F55" s="303" t="s">
        <v>1129</v>
      </c>
      <c r="G55" s="450" t="s">
        <v>1130</v>
      </c>
      <c r="H55" s="325" t="s">
        <v>434</v>
      </c>
      <c r="I55" s="496">
        <v>4108404</v>
      </c>
      <c r="L55" s="497">
        <v>44134</v>
      </c>
      <c r="M55" s="497">
        <v>44196</v>
      </c>
      <c r="Q55" s="303" t="s">
        <v>1131</v>
      </c>
      <c r="R55" s="325" t="s">
        <v>153</v>
      </c>
      <c r="S55" s="325" t="s">
        <v>1132</v>
      </c>
    </row>
    <row r="56" spans="1:19" ht="375">
      <c r="A56" s="219">
        <v>51</v>
      </c>
      <c r="B56" s="511" t="s">
        <v>1163</v>
      </c>
      <c r="C56" s="512" t="s">
        <v>1164</v>
      </c>
      <c r="D56" s="513">
        <v>901245679</v>
      </c>
      <c r="E56" s="514" t="s">
        <v>1165</v>
      </c>
      <c r="F56" s="515" t="s">
        <v>1166</v>
      </c>
      <c r="G56" s="450" t="s">
        <v>1167</v>
      </c>
      <c r="H56" s="163" t="s">
        <v>434</v>
      </c>
      <c r="I56" s="516" t="s">
        <v>1168</v>
      </c>
      <c r="J56" s="163"/>
      <c r="K56" s="163"/>
      <c r="L56" s="310">
        <v>44147</v>
      </c>
      <c r="M56" s="310">
        <v>44208</v>
      </c>
      <c r="N56" s="163"/>
      <c r="O56" s="163"/>
      <c r="P56" s="163"/>
      <c r="Q56" s="309" t="s">
        <v>1169</v>
      </c>
      <c r="R56" s="163" t="s">
        <v>153</v>
      </c>
      <c r="S56" s="309" t="s">
        <v>1170</v>
      </c>
    </row>
    <row r="57" spans="1:19" ht="375">
      <c r="A57" s="219">
        <v>52</v>
      </c>
      <c r="B57" s="325" t="s">
        <v>1163</v>
      </c>
      <c r="C57" s="325" t="s">
        <v>1171</v>
      </c>
      <c r="D57" s="513">
        <v>901364893</v>
      </c>
      <c r="E57" s="515" t="s">
        <v>1172</v>
      </c>
      <c r="F57" s="517" t="s">
        <v>1173</v>
      </c>
      <c r="G57" s="450" t="s">
        <v>1174</v>
      </c>
      <c r="H57" s="163" t="s">
        <v>434</v>
      </c>
      <c r="I57" s="163" t="s">
        <v>1168</v>
      </c>
      <c r="J57" s="163"/>
      <c r="K57" s="163"/>
      <c r="L57" s="310">
        <v>44148</v>
      </c>
      <c r="M57" s="310">
        <v>44209</v>
      </c>
      <c r="N57" s="163"/>
      <c r="O57" s="163"/>
      <c r="P57" s="163"/>
      <c r="Q57" s="309" t="s">
        <v>1175</v>
      </c>
      <c r="R57" s="163" t="s">
        <v>153</v>
      </c>
      <c r="S57" s="309" t="s">
        <v>1176</v>
      </c>
    </row>
    <row r="58" spans="1:19" ht="360">
      <c r="A58" s="219">
        <v>53</v>
      </c>
      <c r="B58" s="325" t="s">
        <v>1127</v>
      </c>
      <c r="C58" s="325" t="s">
        <v>1177</v>
      </c>
      <c r="D58" s="513">
        <v>80134073</v>
      </c>
      <c r="E58" s="515" t="s">
        <v>1178</v>
      </c>
      <c r="F58" s="515" t="s">
        <v>1179</v>
      </c>
      <c r="G58" s="450" t="s">
        <v>1180</v>
      </c>
      <c r="H58" s="309" t="s">
        <v>1181</v>
      </c>
      <c r="I58" s="518">
        <v>5227000</v>
      </c>
      <c r="J58" s="163"/>
      <c r="K58" s="163"/>
      <c r="L58" s="310">
        <v>44160</v>
      </c>
      <c r="M58" s="310">
        <v>44196</v>
      </c>
      <c r="N58" s="163"/>
      <c r="O58" s="163"/>
      <c r="P58" s="163"/>
      <c r="Q58" s="309" t="s">
        <v>1182</v>
      </c>
      <c r="R58" s="163" t="s">
        <v>153</v>
      </c>
      <c r="S58" s="163" t="s">
        <v>1183</v>
      </c>
    </row>
    <row r="59" spans="1:19" ht="84">
      <c r="A59" s="219">
        <v>54</v>
      </c>
      <c r="B59" s="325" t="s">
        <v>1127</v>
      </c>
      <c r="C59" s="325" t="s">
        <v>1184</v>
      </c>
      <c r="D59" s="513">
        <v>1073151766</v>
      </c>
      <c r="E59" s="519" t="s">
        <v>1185</v>
      </c>
      <c r="F59" s="520" t="s">
        <v>1186</v>
      </c>
      <c r="G59" s="521" t="s">
        <v>1187</v>
      </c>
      <c r="H59" s="163" t="s">
        <v>1188</v>
      </c>
      <c r="I59" s="518">
        <v>3298764</v>
      </c>
      <c r="J59" s="163"/>
      <c r="K59" s="163"/>
      <c r="L59" s="310">
        <v>44166</v>
      </c>
      <c r="M59" s="310">
        <v>44196</v>
      </c>
      <c r="N59" s="163"/>
      <c r="O59" s="163"/>
      <c r="P59" s="163"/>
      <c r="Q59" s="309" t="s">
        <v>1189</v>
      </c>
      <c r="R59" s="163" t="s">
        <v>153</v>
      </c>
      <c r="S59" s="163" t="s">
        <v>1183</v>
      </c>
    </row>
    <row r="60" spans="1:19" ht="178.5">
      <c r="A60" s="219">
        <v>55</v>
      </c>
      <c r="B60" s="163" t="s">
        <v>1008</v>
      </c>
      <c r="C60" s="522" t="s">
        <v>1190</v>
      </c>
      <c r="D60" s="523">
        <v>899999372</v>
      </c>
      <c r="E60" s="524" t="s">
        <v>1191</v>
      </c>
      <c r="F60" s="525" t="s">
        <v>1192</v>
      </c>
      <c r="G60" s="526" t="s">
        <v>1193</v>
      </c>
      <c r="H60" s="163" t="s">
        <v>1013</v>
      </c>
      <c r="I60" s="163">
        <v>0</v>
      </c>
      <c r="J60" s="163"/>
      <c r="K60" s="163"/>
      <c r="L60" s="310">
        <v>44166</v>
      </c>
      <c r="M60" s="310">
        <v>45261</v>
      </c>
      <c r="N60" s="163"/>
      <c r="O60" s="163"/>
      <c r="P60" s="163"/>
      <c r="Q60" s="309" t="s">
        <v>1194</v>
      </c>
      <c r="R60" s="163" t="s">
        <v>153</v>
      </c>
      <c r="S60" s="309" t="s">
        <v>1195</v>
      </c>
    </row>
    <row r="61" spans="1:19" ht="225">
      <c r="A61" s="219">
        <v>56</v>
      </c>
      <c r="B61" s="163" t="s">
        <v>1008</v>
      </c>
      <c r="C61" s="527" t="s">
        <v>1196</v>
      </c>
      <c r="D61" s="528">
        <v>899999114</v>
      </c>
      <c r="E61" s="529" t="s">
        <v>1197</v>
      </c>
      <c r="F61" s="529" t="s">
        <v>1198</v>
      </c>
      <c r="G61" s="530" t="s">
        <v>1199</v>
      </c>
      <c r="H61" s="163" t="s">
        <v>1013</v>
      </c>
      <c r="I61" s="163">
        <v>0</v>
      </c>
      <c r="J61" s="163"/>
      <c r="K61" s="163"/>
      <c r="L61" s="310">
        <v>44166</v>
      </c>
      <c r="M61" s="310">
        <v>45261</v>
      </c>
      <c r="N61" s="163"/>
      <c r="O61" s="163"/>
      <c r="P61" s="163"/>
      <c r="Q61" s="309" t="s">
        <v>1200</v>
      </c>
      <c r="R61" s="163" t="s">
        <v>153</v>
      </c>
      <c r="S61" s="309" t="s">
        <v>1195</v>
      </c>
    </row>
    <row r="62" spans="1:19" ht="141">
      <c r="A62" s="219">
        <v>57</v>
      </c>
      <c r="B62" s="163" t="s">
        <v>1008</v>
      </c>
      <c r="C62" s="531" t="s">
        <v>1201</v>
      </c>
      <c r="D62" s="523">
        <v>860020094</v>
      </c>
      <c r="E62" s="524" t="s">
        <v>1202</v>
      </c>
      <c r="F62" s="529" t="s">
        <v>1203</v>
      </c>
      <c r="G62" s="514" t="s">
        <v>1204</v>
      </c>
      <c r="H62" s="163" t="s">
        <v>1013</v>
      </c>
      <c r="I62" s="163">
        <v>0</v>
      </c>
      <c r="J62" s="163"/>
      <c r="K62" s="163"/>
      <c r="L62" s="310">
        <v>44167</v>
      </c>
      <c r="M62" s="310">
        <v>45262</v>
      </c>
      <c r="N62" s="163"/>
      <c r="O62" s="163"/>
      <c r="P62" s="163"/>
      <c r="Q62" s="309" t="s">
        <v>1205</v>
      </c>
      <c r="R62" s="163" t="s">
        <v>153</v>
      </c>
      <c r="S62" s="309" t="s">
        <v>1195</v>
      </c>
    </row>
  </sheetData>
  <sheetProtection/>
  <mergeCells count="4">
    <mergeCell ref="A2:C4"/>
    <mergeCell ref="D2:P2"/>
    <mergeCell ref="D3:P3"/>
    <mergeCell ref="D4:P4"/>
  </mergeCells>
  <hyperlinks>
    <hyperlink ref="F7" r:id="rId1" display="dominiclealm@gmail.com"/>
    <hyperlink ref="F6" r:id="rId2" display="Jmrincon@cundinamarca.gov.co"/>
    <hyperlink ref="Q6" r:id="rId3" display="https://www.secop.gov.co/CO1ContractsManagement/Tendering/ProcurementContractEdit/View?docUniqueIdentifier=CO1.PCCNTR.1267717&amp;prevCtxUrl=https%3a%2f%2fwww.secop.gov.co%2fCO1ContractsManagement%2fTendering%2fProcurementContractManagement%2fIndex&amp;prevCtxLbl=Contratos+"/>
    <hyperlink ref="Q7" r:id="rId4" display="https://www.secop.gov.co/CO1ContractsManagement/Tendering/ProcurementContractEdit/View?docUniqueIdentifier=CO1.PCCNTR.1361636&amp;prevCtxUrl=https%3a%2f%2fwww.secop.gov.co%2fCO1ContractsManagement%2fTendering%2fProcurementContractManagement%2fIndex&amp;prevCtxLbl=Contratos+"/>
    <hyperlink ref="F8" r:id="rId5" display="comercial@seguridadsancarlosltda.com"/>
    <hyperlink ref="Q8" r:id="rId6" display="https://www.secop.gov.co/CO1ContractsManagement/Tendering/ProcurementContractEdit/View?docUniqueIdentifier=CO1.PCCNTR.1408839&amp;prevCtxUrl=https%3a%2f%2fwww.secop.gov.co%2fCO1ContractsManagement%2fTendering%2fProcurementContractManagement%2fIndex&amp;prevCtxLbl=Contratos+"/>
    <hyperlink ref="F9" r:id="rId7" display="fundacionsocialvivecolombia@yahoo.com"/>
    <hyperlink ref="Q9" r:id="rId8" display="https://www.secop.gov.co/CO1ContractsManagement/Tendering/ProcurementContractEdit/View?docUniqueIdentifier=CO1.PCCNTR.1412030&amp;awardUniqueIdentifier=CO1.AWD.686802&amp;buyerDossierUniqueIdentifier=CO1.BDOS.1012603&amp;id=498927"/>
    <hyperlink ref="Q10" r:id="rId9" display="https://www.secop.gov.co/CO1ContractsManagement/Tendering/ProcurementContractEdit/View?docUniqueIdentifier=CO1.PCCNTR.1412037&amp;awardUniqueIdentifier=CO1.AWD.686802&amp;buyerDossierUniqueIdentifier=CO1.BDOS.1012603&amp;id=498938"/>
    <hyperlink ref="Q11" r:id="rId10" display="https://www.secop.gov.co/CO1ContractsManagement/Tendering/ProcurementContractEdit/View?docUniqueIdentifier=CO1.PCCNTR.1412521&amp;awardUniqueIdentifier=CO1.AWD.686520&amp;buyerDossierUniqueIdentifier=CO1.BDOS.1014706&amp;id=499116"/>
    <hyperlink ref="F11" r:id="rId11" display="torresfabio@gmail.com"/>
    <hyperlink ref="Q12" r:id="rId12" display="https://www.secop.gov.co/CO1ContractsManagement/Tendering/ProcurementContractEdit/View?docUniqueIdentifier=CO1.PCCNTR.1412521&amp;awardUniqueIdentifier=CO1.AWD.686520&amp;buyerDossierUniqueIdentifier=CO1.BDOS.1014706&amp;id=499116"/>
    <hyperlink ref="F12" r:id="rId13" display="torresfabio@gmail.com"/>
    <hyperlink ref="Q13" r:id="rId14" display="https://www.secop.gov.co/CO1ContractsManagement/Tendering/ProcurementContractEdit/View?docUniqueIdentifier=CO1.PCCNTR.1412521&amp;awardUniqueIdentifier=CO1.AWD.686520&amp;buyerDossierUniqueIdentifier=CO1.BDOS.1014706&amp;id=499116"/>
    <hyperlink ref="F13" r:id="rId15" display="torresfabio@gmail.com"/>
    <hyperlink ref="Q14" r:id="rId16" display="https://www.secop.gov.co/CO1ContractsManagement/Tendering/ProcurementContractEdit/View?docUniqueIdentifier=CO1.PCCNTR.1412521&amp;awardUniqueIdentifier=CO1.AWD.686520&amp;buyerDossierUniqueIdentifier=CO1.BDOS.1014706&amp;id=499116"/>
    <hyperlink ref="Q15" r:id="rId17" display="https://www.secop.gov.co/CO1ContractsManagement/Tendering/ProcurementContractEdit/View?docUniqueIdentifier=CO1.PCCNTR.1412626&amp;awardUniqueIdentifier=CO1.AWD.686520&amp;buyerDossierUniqueIdentifier=CO1.BDOS.1014706&amp;id=499142"/>
    <hyperlink ref="F16" r:id="rId18" display="julianaborbon9310@hotmail.com"/>
    <hyperlink ref="Q16" r:id="rId19" display="https://www.secop.gov.co/CO1ContractsManagement/Tendering/ProcurementContractEdit/View?docUniqueIdentifier=CO1.PCCNTR.1445868&amp;prevCtxUrl=https%3a%2f%2fwww.secop.gov.co%3a443%2fCO1ContractsManagement%2fTendering%2fProcurementContractManagement%2fIndex&amp;prevCtxLbl=Contratos+"/>
    <hyperlink ref="F17" r:id="rId20" display="tulioalejandroserrano@gmail.com"/>
    <hyperlink ref="Q17" r:id="rId21" display="https://www.secop.gov.co/CO1ContractsManagement/Tendering/ProcurementContractEdit/View?docUniqueIdentifier=CO1.PCCNTR.1446000&amp;prevCtxUrl=https%3a%2f%2fwww.secop.gov.co%3a443%2fCO1ContractsManagement%2fTendering%2fProcurementContractManagement%2fIndex&amp;prevCtxLbl=Contratos+"/>
    <hyperlink ref="F18" r:id="rId22" display="ejulianmontano@hotmail.com"/>
    <hyperlink ref="Q18" r:id="rId23" display="https://www.secop.gov.co/CO1ContractsManagement/Tendering/ProcurementContractEdit/View?docUniqueIdentifier=CO1.PCCNTR.1445884&amp;prevCtxUrl=https%3a%2f%2fwww.secop.gov.co%3a443%2fCO1ContractsManagement%2fTendering%2fProcurementContractManagement%2fIndex&amp;prevCtxLbl=Contratos+"/>
    <hyperlink ref="Q19" r:id="rId24" display="https://www.secop.gov.co/CO1ContractsManagement/Tendering/ProcurementContractEdit/View?docUniqueIdentifier=CO1.PCCNTR.1449593&amp;awardUniqueIdentifier=&amp;buyerDossierUniqueIdentifier=CO1.BDOS.1166070&amp;id=516317"/>
    <hyperlink ref="F20" r:id="rId25" display="felipebeltranjuridico@gmail.com"/>
    <hyperlink ref="Q20" r:id="rId26" display="https://www.secop.gov.co/CO1ContractsManagement/Tendering/ProcurementContractEdit/View?docUniqueIdentifier=CO1.PCCNTR.1452051&amp;awardUniqueIdentifier=&amp;buyerDossierUniqueIdentifier=CO1.BDOS.1167596&amp;id=517224"/>
    <hyperlink ref="Q24" r:id="rId27" display="https://www.secop.gov.co/CO1BusinessLine/Tendering/BuyerWorkArea/Index?DocUniqueIdentifier=CO1.BDOS.1183114"/>
    <hyperlink ref="Q21" r:id="rId28" display="https://www.secop.gov.co/CO1ContractsManagement/Tendering/ProcurementContractEdit/View?docUniqueIdentifier=CO1.PCCNTR.1471266&amp;prevCtxUrl=https%3a%2f%2fwww.secop.gov.co%3a443%2fCO1ContractsManagement%2fTendering%2fProcurementContractManagement%2fIndex&amp;prevCtxLbl=Contratos+"/>
    <hyperlink ref="Q22" r:id="rId29" display="https://www.secop.gov.co/CO1BusinessLine/Tendering/BuyerWorkArea/Index?DocUniqueIdentifier=CO1.BDOS.1183002"/>
    <hyperlink ref="F22" r:id="rId30" display="fulvia_ameliac@yahoo.es"/>
    <hyperlink ref="F21" r:id="rId31" display="clausstriana@yahoo.es"/>
    <hyperlink ref="F23" r:id="rId32" display="pedro.miranda@siiweb.net"/>
    <hyperlink ref="Q23" r:id="rId33" display="https://www.secop.gov.co/CO1ContractsManagement/Tendering/ProcurementContractEdit/View?docUniqueIdentifier=CO1.PCCNTR.1473630&amp;awardUniqueIdentifier=&amp;buyerDossierUniqueIdentifier=CO1.BDOS.1183012&amp;id=524595"/>
    <hyperlink ref="F24" r:id="rId34" display="astridgarzon.ng@gmail.com"/>
    <hyperlink ref="Q25" r:id="rId35" display="https://www.secop.gov.co/CO1BusinessLine/Tendering/BuyerWorkArea/Index?DocUniqueIdentifier=CO1.BDOS.1186820"/>
    <hyperlink ref="F25" r:id="rId36" display="lizethcastellanos08@gmail.com"/>
    <hyperlink ref="Q26" r:id="rId37" display="https://www.secop.gov.co/CO1BusinessLine/Tendering/BuyerWorkArea/Index?DocUniqueIdentifier=CO1.BDOS.1186825"/>
    <hyperlink ref="F26" r:id="rId38" display="edilmapenagos@hotmail.com"/>
    <hyperlink ref="Q27" r:id="rId39" display="https://www.secop.gov.co/CO1BusinessLine/Tendering/BuyerWorkArea/Index?DocUniqueIdentifier=CO1.BDOS.1194763"/>
    <hyperlink ref="F30" r:id="rId40" display="nanabaron02@gmail.com"/>
    <hyperlink ref="Q30" r:id="rId41" display="https://www.secop.gov.co/CO1BusinessLine/Tendering/BuyerWorkArea/Index?DocUniqueIdentifier=CO1.BDOS.1275238"/>
    <hyperlink ref="Q32" r:id="rId42" display="https://www.secop.gov.co/CO1ContractsManagement/Tendering/ProcurementContractEdit/Update?ProfileName=CCE-10-Minima_Cuantia&amp;PPI=CO1.PPI.7920181&amp;DocUniqueName=ContratoDeCompra&amp;DocTypeName=NextWay.Entities.Marketplace.Tendering.ProcurementContract&amp;ProfileVersion=8&amp;DocUniqueIdentifier=CO1.PCCNTR.1617011&amp;prevCtxUrl=https%3a%2f%2fwww.secop.gov.co%2fCO1BusinessLine%2fTendering%2fBuyerDossierWorkspace%2fIndex%3fsortingState%3dLastModifiedDESC%26showAdvancedSearch%3dFalse%26showAdvancedSearchFields%3dFalse%26selectedDossier%3dCO1.BDOS.1263904%26selectedRequest%3dCO1.REQ.1306216%26&amp;prevCtxLbl=Procesos+de+la+Entidad+Estatal"/>
    <hyperlink ref="Q34" r:id="rId43" display="https://www.secop.gov.co/CO1ContractsManagement/Tendering/ProcurementContractEdit/View?DocUniqueIdentifier=CO1.PCCNTR.1624767&amp;Messages=Contrato+cancelado%7cSuccess"/>
    <hyperlink ref="Q35" r:id="rId44" display="https://www.secop.gov.co/CO1ContractsManagement/Tendering/ProcurementContractEdit/View?docUniqueIdentifier=CO1.PCCNTR.1625038&amp;prevCtxUrl=https%3a%2f%2fwww.secop.gov.co%3a443%2fCO1ContractsManagement%2fTendering%2fProcurementContractManagement%2fIndex&amp;prevCtxLbl=Contratos+"/>
    <hyperlink ref="F33" r:id="rId45" display="jmonroyh@ucentral.edu.co"/>
    <hyperlink ref="Q36" r:id="rId46" display="https://www.secop.gov.co/CO1ContractsManagement/Tendering/ProcurementContractEdit/Update?ProfileName=CCE-16-Servicios_profesionales_gestion&amp;PPI=CO1.PPI.8325922&amp;DocUniqueName=ContratoDeCompra&amp;DocTypeName=NextWay.Entities.Marketplace.Tendering.ProcurementContract&amp;ProfileVersion=5&amp;DocUniqueIdentifier=CO1.PCCNTR.1626774&amp;prevCtxUrl=https%3a%2f%2fwww.secop.gov.co%3a443%2fCO1ContractsManagement%2fTendering%2fProcurementContractManagement%2fIndex&amp;prevCtxLbl=Contratos+"/>
    <hyperlink ref="F32" r:id="rId47" display="gerencia@eycingenieros.com"/>
    <hyperlink ref="Q31" r:id="rId48" display="https://www.secop.gov.co/CO1ContractsManagement/Tendering/ProcurementContractEdit/View?docUniqueIdentifier=CO1.PCCNTR.1615274&amp;prevCtxUrl=https%3a%2f%2fwww.secop.gov.co%2fCO1ContractsManagement%2fTendering%2fProcurementContractManagement%2fIndex&amp;prevCtxLbl=Contratos+"/>
    <hyperlink ref="F31" r:id="rId49" display="fundacionsocialvivecolombia@yahoo.com"/>
    <hyperlink ref="F35" r:id="rId50" display="KATATA75@YAHOO.ES"/>
    <hyperlink ref="F36" r:id="rId51" display="gposada@icontec.org"/>
    <hyperlink ref="F37" r:id="rId52" display="victorsernab@gmail.com"/>
    <hyperlink ref="Q37" r:id="rId53" display="https://www.secop.gov.co/CO1ContractsManagement/Tendering/ProcurementContractEdit/View?docUniqueIdentifier=CO1.PCCNTR.1660130&amp;prevCtxUrl=https%3a%2f%2fwww.secop.gov.co%2fCO1ContractsManagement%2fTendering%2fProcurementContractManagement%2fIndex&amp;prevCtxLbl=Contratos+"/>
    <hyperlink ref="F38" r:id="rId54" display="pduran222@gmail.com"/>
    <hyperlink ref="Q38" r:id="rId55" display="https://www.secop.gov.co/CO1ContractsManagement/Tendering/ProcurementContractEdit/View?docUniqueIdentifier=CO1.PCCNTR.1660131&amp;prevCtxUrl=https%3a%2f%2fwww.secop.gov.co%2fCO1ContractsManagement%2fTendering%2fProcurementContractManagement%2fIndex&amp;prevCtxLbl=Contratos+"/>
    <hyperlink ref="Q39" r:id="rId56" display="https://www.secop.gov.co/CO1ContractsManagement/Tendering/ProcurementContractEdit/Update?ProfileName=CCE-16-Servicios_profesionales_gestion&amp;PPI=CO1.PPI.8688633&amp;DocUniqueName=ContratoDeCompra&amp;DocTypeName=NextWay.Entities.Marketplace.Tendering.ProcurementContract&amp;ProfileVersion=5&amp;DocUniqueIdentifier=CO1.PCCNTR.1660601&amp;prevCtxUrl=https%3a%2f%2fwww.secop.gov.co%2fCO1ContractsManagement%2fTendering%2fProcurementContractManagement%2fIndex&amp;prevCtxLbl=Contratos+"/>
    <hyperlink ref="F39" r:id="rId57" display="orbegu@gmail.com"/>
    <hyperlink ref="F40" r:id="rId58" display="ricardoperilla@gmail.com"/>
    <hyperlink ref="Q40" r:id="rId59" display="https://www.secop.gov.co/CO1ContractsManagement/Tendering/ProcurementContractEdit/View?docUniqueIdentifier=CO1.PCCNTR.1660602&amp;awardUniqueIdentifier=&amp;buyerDossierUniqueIdentifier=CO1.BDOS.1312919&amp;id=594018"/>
    <hyperlink ref="F34" r:id="rId60" display="cristianjimenez21@hotmail.com"/>
    <hyperlink ref="F41" r:id="rId61" display="licitaciones@megaseguridad.co"/>
    <hyperlink ref="Q41" r:id="rId62" display="https://www.secop.gov.co/CO1ContractsManagement/Tendering/ProcurementContractEdit/View?docUniqueIdentifier=CO1.PCCNTR.1656083&amp;prevCtxUrl=https%3a%2f%2fwww.secop.gov.co%2fCO1ContractsManagement%2fTendering%2fProcurementContractManagement%2fIndex&amp;prevCtxLbl=Contratos+"/>
    <hyperlink ref="Q42" r:id="rId63" display="https://www.secop.gov.co/CO1ContractsManagement/Tendering/ProcurementContractEdit/View?docUniqueIdentifier=CO1.PCCNTR.1732446&amp;awardUniqueIdentifier=&amp;buyerDossierUniqueIdentifier=CO1.BDOS.1365325&amp;id=628121"/>
    <hyperlink ref="F42" r:id="rId64" display="cebucan@hotmail.com"/>
    <hyperlink ref="Q43" r:id="rId65" display="https://www.secop.gov.co/CO1ContractsManagement/Tendering/ProcurementContractEdit/View?docUniqueIdentifier=CO1.PCCNTR.1768639&amp;awardUniqueIdentifier=&amp;buyerDossierUniqueIdentifier=CO1.BDOS.1393933&amp;id=645989"/>
    <hyperlink ref="F46" r:id="rId66" display="dixon.cardenas@colsubsidio.com"/>
    <hyperlink ref="Q44" r:id="rId67" display="https://www.secop.gov.co/CO1ContractsManagement/Tendering/ProcurementContractEdit/Update?ProfileName=CCE-04-Concurso_Meritos_Sin_Lista_Corta&amp;PPI=CO1.PPI.8986320&amp;DocUniqueName=ContratoDeCompra&amp;DocTypeName=NextWay.Entities.Marketplace.Tendering.ProcurementContract&amp;ProfileVersion=9&amp;DocUniqueIdentifier=CO1.PCCNTR.1788061"/>
    <hyperlink ref="Q45" r:id="rId68" display="https://www.secop.gov.co/CO1ContractsManagement/Tendering/ProcurementContractEdit/Update?ProfileName=CCE-16-Servicios_profesionales_gestion&amp;PPI=CO1.PPI.9991669&amp;DocUniqueName=ContratoDeCompra&amp;DocTypeName=NextWay.Entities.Marketplace.Tendering.ProcurementContract&amp;ProfileVersion=5&amp;DocUniqueIdentifier=CO1.PCCNTR.1788366"/>
    <hyperlink ref="Q52" r:id="rId69" display="https://www.secop.gov.co/CO1ContractsManagement/Tendering/ProcurementContractEdit/View?docUniqueIdentifier=CO1.PCCNTR.1868498&amp;awardUniqueIdentifier=CO1.AWD.843515&amp;buyerDossierUniqueIdentifier=CO1.BDOS.1429644&amp;id=696689"/>
    <hyperlink ref="Q53"/>
    <hyperlink ref="F54" r:id="rId70" display="contabilidad@hipernextmedia.com"/>
    <hyperlink ref="Q54" r:id="rId71" display="https://www.secop.gov.co/CO1ContractsManagement/Tendering/ProcurementContractEdit/Update?ProfileName=CCE-16-Servicios_profesionales_gestion&amp;PPI=CO1.PPI.10710952&amp;DocUniqueName=ContratoDeCompra&amp;DocTypeName=NextWay.Entities.Marketplace.Tendering.ProcurementContract&amp;ProfileVersion=5&amp;DocUniqueIdentifier=CO1.PCCNTR.1920126"/>
    <hyperlink ref="F55" r:id="rId72" display="julvalbuena98@hotmail.com"/>
    <hyperlink ref="Q55" r:id="rId73" display="https://www.secop.gov.co/CO1ContractsManagement/Tendering/ProcurementContractEdit/View?docUniqueIdentifier=CO1.PCCNTR.1953581&amp;awardUniqueIdentifier=&amp;buyerDossierUniqueIdentifier=CO1.BDOS.1531528&amp;id=733620"/>
  </hyperlinks>
  <printOptions/>
  <pageMargins left="0.7" right="0.7" top="0.75" bottom="0.75" header="0.3" footer="0.3"/>
  <pageSetup horizontalDpi="600" verticalDpi="600" orientation="portrait" paperSize="9" r:id="rId75"/>
  <drawing r:id="rId74"/>
</worksheet>
</file>

<file path=xl/worksheets/sheet2.xml><?xml version="1.0" encoding="utf-8"?>
<worksheet xmlns="http://schemas.openxmlformats.org/spreadsheetml/2006/main" xmlns:r="http://schemas.openxmlformats.org/officeDocument/2006/relationships">
  <dimension ref="A1:J6"/>
  <sheetViews>
    <sheetView zoomScalePageLayoutView="0" workbookViewId="0" topLeftCell="A1">
      <selection activeCell="J7" sqref="J7"/>
    </sheetView>
  </sheetViews>
  <sheetFormatPr defaultColWidth="11.421875" defaultRowHeight="15"/>
  <cols>
    <col min="1" max="1" width="11.57421875" style="0" customWidth="1"/>
    <col min="2" max="2" width="13.28125" style="0" bestFit="1" customWidth="1"/>
    <col min="3" max="3" width="20.8515625" style="0" customWidth="1"/>
    <col min="4" max="4" width="22.8515625" style="0" customWidth="1"/>
    <col min="6" max="7" width="17.140625" style="0" customWidth="1"/>
    <col min="8" max="8" width="19.57421875" style="0" customWidth="1"/>
    <col min="9" max="10" width="26.57421875" style="0" customWidth="1"/>
  </cols>
  <sheetData>
    <row r="1" spans="1:10" ht="45">
      <c r="A1" s="8" t="s">
        <v>1084</v>
      </c>
      <c r="B1" s="476" t="s">
        <v>1085</v>
      </c>
      <c r="C1" s="476" t="s">
        <v>1086</v>
      </c>
      <c r="D1" s="476" t="s">
        <v>229</v>
      </c>
      <c r="E1" s="476" t="s">
        <v>1087</v>
      </c>
      <c r="F1" s="476" t="s">
        <v>9</v>
      </c>
      <c r="G1" s="476" t="s">
        <v>1088</v>
      </c>
      <c r="H1" s="8" t="s">
        <v>1089</v>
      </c>
      <c r="I1" s="476" t="s">
        <v>1090</v>
      </c>
      <c r="J1" s="8" t="s">
        <v>1091</v>
      </c>
    </row>
    <row r="2" spans="1:10" ht="60">
      <c r="A2" s="388">
        <v>3</v>
      </c>
      <c r="B2" s="7" t="s">
        <v>1092</v>
      </c>
      <c r="C2" s="388" t="s">
        <v>1093</v>
      </c>
      <c r="D2" s="477">
        <v>4443020048</v>
      </c>
      <c r="E2" s="388" t="s">
        <v>28</v>
      </c>
      <c r="F2" s="388" t="s">
        <v>21</v>
      </c>
      <c r="G2" s="388" t="s">
        <v>21</v>
      </c>
      <c r="H2" s="388" t="s">
        <v>1094</v>
      </c>
      <c r="I2" s="388" t="s">
        <v>1095</v>
      </c>
      <c r="J2" s="478">
        <v>6609850664</v>
      </c>
    </row>
    <row r="3" spans="1:10" ht="60">
      <c r="A3" s="388">
        <v>4</v>
      </c>
      <c r="B3" s="7" t="s">
        <v>1092</v>
      </c>
      <c r="C3" s="388" t="s">
        <v>1096</v>
      </c>
      <c r="D3" s="477">
        <v>4202531755</v>
      </c>
      <c r="E3" s="388" t="s">
        <v>28</v>
      </c>
      <c r="F3" s="388" t="s">
        <v>21</v>
      </c>
      <c r="G3" s="388" t="s">
        <v>21</v>
      </c>
      <c r="H3" s="388" t="s">
        <v>1097</v>
      </c>
      <c r="I3" s="388" t="s">
        <v>1098</v>
      </c>
      <c r="J3" s="478">
        <v>6278314650</v>
      </c>
    </row>
    <row r="4" spans="1:10" ht="60">
      <c r="A4" s="388">
        <v>8252</v>
      </c>
      <c r="B4" s="7" t="s">
        <v>1099</v>
      </c>
      <c r="C4" s="7" t="s">
        <v>1100</v>
      </c>
      <c r="D4" s="479">
        <v>4122619092</v>
      </c>
      <c r="E4" s="388" t="s">
        <v>1101</v>
      </c>
      <c r="F4" s="388" t="s">
        <v>1102</v>
      </c>
      <c r="G4" s="388" t="s">
        <v>702</v>
      </c>
      <c r="H4" s="388" t="s">
        <v>18</v>
      </c>
      <c r="I4" s="388"/>
      <c r="J4" s="480">
        <v>4122619092</v>
      </c>
    </row>
    <row r="5" spans="1:10" ht="60">
      <c r="A5" s="388">
        <v>8256</v>
      </c>
      <c r="B5" s="7" t="s">
        <v>1092</v>
      </c>
      <c r="C5" s="7" t="s">
        <v>1103</v>
      </c>
      <c r="D5" s="479">
        <v>6132309528</v>
      </c>
      <c r="E5" s="388" t="s">
        <v>1104</v>
      </c>
      <c r="F5" s="388" t="s">
        <v>1102</v>
      </c>
      <c r="G5" s="388" t="s">
        <v>702</v>
      </c>
      <c r="H5" s="388" t="s">
        <v>1105</v>
      </c>
      <c r="I5" s="7" t="s">
        <v>1106</v>
      </c>
      <c r="J5" s="481">
        <v>6132309528</v>
      </c>
    </row>
    <row r="6" ht="15">
      <c r="J6" s="482">
        <f>SUM(J2:J5)</f>
        <v>23143093934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O28"/>
  <sheetViews>
    <sheetView zoomScalePageLayoutView="0" workbookViewId="0" topLeftCell="A24">
      <selection activeCell="A27" sqref="A27:IV27"/>
    </sheetView>
  </sheetViews>
  <sheetFormatPr defaultColWidth="11.421875" defaultRowHeight="15"/>
  <cols>
    <col min="8" max="8" width="26.57421875" style="0" customWidth="1"/>
    <col min="10" max="10" width="20.7109375" style="0" customWidth="1"/>
    <col min="11" max="11" width="16.7109375" style="0" customWidth="1"/>
    <col min="12" max="12" width="28.140625" style="0" customWidth="1"/>
  </cols>
  <sheetData>
    <row r="1" spans="1:12" ht="71.25">
      <c r="A1" s="31" t="s">
        <v>136</v>
      </c>
      <c r="B1" s="31" t="s">
        <v>4</v>
      </c>
      <c r="C1" s="31" t="s">
        <v>1079</v>
      </c>
      <c r="D1" s="31" t="s">
        <v>137</v>
      </c>
      <c r="E1" s="31" t="s">
        <v>138</v>
      </c>
      <c r="F1" s="31" t="s">
        <v>139</v>
      </c>
      <c r="G1" s="31" t="s">
        <v>140</v>
      </c>
      <c r="H1" s="471" t="s">
        <v>0</v>
      </c>
      <c r="I1" s="31" t="s">
        <v>1</v>
      </c>
      <c r="J1" s="32" t="s">
        <v>189</v>
      </c>
      <c r="K1" s="32" t="s">
        <v>1078</v>
      </c>
      <c r="L1" s="31" t="s">
        <v>144</v>
      </c>
    </row>
    <row r="2" spans="1:12" ht="264">
      <c r="A2" s="239">
        <v>2</v>
      </c>
      <c r="B2" s="240" t="s">
        <v>714</v>
      </c>
      <c r="C2" s="240" t="s">
        <v>1080</v>
      </c>
      <c r="D2" s="241" t="s">
        <v>155</v>
      </c>
      <c r="E2" s="33">
        <v>1032485324</v>
      </c>
      <c r="F2" s="37" t="s">
        <v>156</v>
      </c>
      <c r="G2" s="38" t="s">
        <v>157</v>
      </c>
      <c r="H2" s="472" t="s">
        <v>218</v>
      </c>
      <c r="I2" s="240" t="s">
        <v>158</v>
      </c>
      <c r="J2" s="356">
        <v>20500000</v>
      </c>
      <c r="K2" s="356">
        <v>2050000</v>
      </c>
      <c r="L2" s="197" t="s">
        <v>159</v>
      </c>
    </row>
    <row r="3" spans="1:12" ht="180">
      <c r="A3" s="33">
        <v>11</v>
      </c>
      <c r="B3" s="240" t="s">
        <v>714</v>
      </c>
      <c r="C3" s="240" t="s">
        <v>1080</v>
      </c>
      <c r="D3" s="243" t="s">
        <v>328</v>
      </c>
      <c r="E3" s="33">
        <v>1075671320</v>
      </c>
      <c r="F3" s="243" t="s">
        <v>329</v>
      </c>
      <c r="G3" s="35" t="s">
        <v>330</v>
      </c>
      <c r="H3" s="472" t="s">
        <v>331</v>
      </c>
      <c r="I3" s="276" t="s">
        <v>332</v>
      </c>
      <c r="J3" s="357">
        <v>22400000</v>
      </c>
      <c r="K3" s="357">
        <v>3200000</v>
      </c>
      <c r="L3" s="204" t="s">
        <v>333</v>
      </c>
    </row>
    <row r="4" spans="1:12" ht="409.5">
      <c r="A4" s="33">
        <v>12</v>
      </c>
      <c r="B4" s="240" t="s">
        <v>714</v>
      </c>
      <c r="C4" s="240" t="s">
        <v>1080</v>
      </c>
      <c r="D4" s="129" t="s">
        <v>334</v>
      </c>
      <c r="E4" s="33">
        <v>1070594653</v>
      </c>
      <c r="F4" s="129" t="s">
        <v>335</v>
      </c>
      <c r="G4" s="41" t="s">
        <v>336</v>
      </c>
      <c r="H4" s="472" t="s">
        <v>337</v>
      </c>
      <c r="I4" s="276" t="s">
        <v>338</v>
      </c>
      <c r="J4" s="360">
        <v>28000000</v>
      </c>
      <c r="K4" s="360">
        <v>4000000</v>
      </c>
      <c r="L4" s="204" t="s">
        <v>339</v>
      </c>
    </row>
    <row r="5" spans="1:12" ht="180">
      <c r="A5" s="33">
        <v>13</v>
      </c>
      <c r="B5" s="240" t="s">
        <v>714</v>
      </c>
      <c r="C5" s="240" t="s">
        <v>1080</v>
      </c>
      <c r="D5" s="129" t="s">
        <v>341</v>
      </c>
      <c r="E5" s="33">
        <v>80035300</v>
      </c>
      <c r="F5" s="129" t="s">
        <v>342</v>
      </c>
      <c r="G5" s="41" t="s">
        <v>343</v>
      </c>
      <c r="H5" s="472" t="s">
        <v>344</v>
      </c>
      <c r="I5" s="276" t="s">
        <v>338</v>
      </c>
      <c r="J5" s="357">
        <v>32218270</v>
      </c>
      <c r="K5" s="357">
        <v>4602610</v>
      </c>
      <c r="L5" s="204" t="s">
        <v>345</v>
      </c>
    </row>
    <row r="6" spans="1:12" ht="156">
      <c r="A6" s="33">
        <v>14</v>
      </c>
      <c r="B6" s="240" t="s">
        <v>714</v>
      </c>
      <c r="C6" s="240" t="s">
        <v>1080</v>
      </c>
      <c r="D6" s="129" t="s">
        <v>346</v>
      </c>
      <c r="E6" s="33">
        <v>79542427</v>
      </c>
      <c r="F6" s="129" t="s">
        <v>347</v>
      </c>
      <c r="G6" s="198" t="s">
        <v>672</v>
      </c>
      <c r="H6" s="472" t="s">
        <v>660</v>
      </c>
      <c r="I6" s="276" t="s">
        <v>348</v>
      </c>
      <c r="J6" s="357">
        <v>35000000</v>
      </c>
      <c r="K6" s="357">
        <v>7000000</v>
      </c>
      <c r="L6" s="204" t="s">
        <v>349</v>
      </c>
    </row>
    <row r="7" spans="1:12" ht="409.5">
      <c r="A7" s="33">
        <v>15</v>
      </c>
      <c r="B7" s="240" t="s">
        <v>714</v>
      </c>
      <c r="C7" s="240" t="s">
        <v>1080</v>
      </c>
      <c r="D7" s="129" t="s">
        <v>351</v>
      </c>
      <c r="E7" s="33">
        <v>1076623597</v>
      </c>
      <c r="F7" s="129" t="s">
        <v>352</v>
      </c>
      <c r="G7" s="41" t="s">
        <v>353</v>
      </c>
      <c r="H7" s="472" t="s">
        <v>354</v>
      </c>
      <c r="I7" s="276" t="s">
        <v>338</v>
      </c>
      <c r="J7" s="357">
        <v>24500000</v>
      </c>
      <c r="K7" s="357">
        <v>3500000</v>
      </c>
      <c r="L7" s="204" t="s">
        <v>355</v>
      </c>
    </row>
    <row r="8" spans="1:12" ht="168">
      <c r="A8" s="33">
        <v>16</v>
      </c>
      <c r="B8" s="240" t="s">
        <v>714</v>
      </c>
      <c r="C8" s="240" t="s">
        <v>1080</v>
      </c>
      <c r="D8" s="129" t="s">
        <v>362</v>
      </c>
      <c r="E8" s="33">
        <v>35537744</v>
      </c>
      <c r="F8" s="205" t="s">
        <v>372</v>
      </c>
      <c r="G8" s="122" t="s">
        <v>373</v>
      </c>
      <c r="H8" s="472" t="s">
        <v>363</v>
      </c>
      <c r="I8" s="276" t="s">
        <v>338</v>
      </c>
      <c r="J8" s="357">
        <v>21004400</v>
      </c>
      <c r="K8" s="357">
        <v>3000628.5714285714</v>
      </c>
      <c r="L8" s="207" t="s">
        <v>374</v>
      </c>
    </row>
    <row r="9" spans="1:12" ht="216">
      <c r="A9" s="245">
        <v>17</v>
      </c>
      <c r="B9" s="240" t="s">
        <v>714</v>
      </c>
      <c r="C9" s="240" t="s">
        <v>1080</v>
      </c>
      <c r="D9" s="129" t="s">
        <v>375</v>
      </c>
      <c r="E9" s="33">
        <v>51633604</v>
      </c>
      <c r="F9" s="129" t="s">
        <v>376</v>
      </c>
      <c r="G9" s="208" t="s">
        <v>377</v>
      </c>
      <c r="H9" s="472" t="s">
        <v>364</v>
      </c>
      <c r="I9" s="276" t="s">
        <v>370</v>
      </c>
      <c r="J9" s="357">
        <v>2000000</v>
      </c>
      <c r="K9" s="357">
        <v>2000000</v>
      </c>
      <c r="L9" s="209" t="s">
        <v>378</v>
      </c>
    </row>
    <row r="10" spans="1:12" ht="409.5">
      <c r="A10" s="210">
        <v>18</v>
      </c>
      <c r="B10" s="240" t="s">
        <v>714</v>
      </c>
      <c r="C10" s="240" t="s">
        <v>830</v>
      </c>
      <c r="D10" s="129" t="s">
        <v>357</v>
      </c>
      <c r="E10" s="33">
        <v>900096259</v>
      </c>
      <c r="F10" s="132" t="s">
        <v>380</v>
      </c>
      <c r="G10" s="131" t="s">
        <v>381</v>
      </c>
      <c r="H10" s="472" t="s">
        <v>365</v>
      </c>
      <c r="I10" s="276" t="s">
        <v>371</v>
      </c>
      <c r="J10" s="363">
        <v>42000000</v>
      </c>
      <c r="K10" s="363">
        <v>4666666.666666667</v>
      </c>
      <c r="L10" s="211" t="s">
        <v>382</v>
      </c>
    </row>
    <row r="11" spans="1:12" ht="132">
      <c r="A11" s="33">
        <v>19</v>
      </c>
      <c r="B11" s="240" t="s">
        <v>714</v>
      </c>
      <c r="C11" s="240" t="s">
        <v>1080</v>
      </c>
      <c r="D11" s="129" t="s">
        <v>361</v>
      </c>
      <c r="E11" s="33">
        <v>1069899853</v>
      </c>
      <c r="F11" s="205" t="s">
        <v>383</v>
      </c>
      <c r="G11" s="122" t="s">
        <v>384</v>
      </c>
      <c r="H11" s="472" t="s">
        <v>369</v>
      </c>
      <c r="I11" s="276" t="s">
        <v>338</v>
      </c>
      <c r="J11" s="357">
        <v>24500000</v>
      </c>
      <c r="K11" s="357">
        <v>3500000</v>
      </c>
      <c r="L11" s="206" t="s">
        <v>385</v>
      </c>
    </row>
    <row r="12" spans="1:12" ht="144">
      <c r="A12" s="212">
        <v>20</v>
      </c>
      <c r="B12" s="240" t="s">
        <v>714</v>
      </c>
      <c r="C12" s="240" t="s">
        <v>1080</v>
      </c>
      <c r="D12" s="129" t="s">
        <v>359</v>
      </c>
      <c r="E12" s="33">
        <v>1072193992</v>
      </c>
      <c r="F12" s="213" t="s">
        <v>387</v>
      </c>
      <c r="G12" s="140" t="s">
        <v>388</v>
      </c>
      <c r="H12" s="472" t="s">
        <v>367</v>
      </c>
      <c r="I12" s="276" t="s">
        <v>338</v>
      </c>
      <c r="J12" s="364">
        <v>24500000</v>
      </c>
      <c r="K12" s="364">
        <v>3500000</v>
      </c>
      <c r="L12" s="214" t="s">
        <v>389</v>
      </c>
    </row>
    <row r="13" spans="1:12" ht="168">
      <c r="A13" s="33">
        <v>21</v>
      </c>
      <c r="B13" s="240" t="s">
        <v>714</v>
      </c>
      <c r="C13" s="240" t="s">
        <v>1080</v>
      </c>
      <c r="D13" s="129" t="s">
        <v>360</v>
      </c>
      <c r="E13" s="33">
        <v>35416022</v>
      </c>
      <c r="F13" s="216" t="s">
        <v>390</v>
      </c>
      <c r="G13" s="35" t="s">
        <v>391</v>
      </c>
      <c r="H13" s="472" t="s">
        <v>368</v>
      </c>
      <c r="I13" s="128" t="s">
        <v>338</v>
      </c>
      <c r="J13" s="357">
        <v>28636300</v>
      </c>
      <c r="K13" s="357">
        <v>4090900</v>
      </c>
      <c r="L13" s="208" t="s">
        <v>392</v>
      </c>
    </row>
    <row r="14" spans="1:12" ht="228">
      <c r="A14" s="33">
        <v>22</v>
      </c>
      <c r="B14" s="240" t="s">
        <v>714</v>
      </c>
      <c r="C14" s="240" t="s">
        <v>1080</v>
      </c>
      <c r="D14" s="129" t="s">
        <v>358</v>
      </c>
      <c r="E14" s="33"/>
      <c r="F14" s="218"/>
      <c r="G14" s="163"/>
      <c r="H14" s="472" t="s">
        <v>366</v>
      </c>
      <c r="I14" s="128" t="s">
        <v>338</v>
      </c>
      <c r="J14" s="357">
        <v>24255000</v>
      </c>
      <c r="K14" s="357">
        <v>3465000</v>
      </c>
      <c r="L14" s="208" t="s">
        <v>464</v>
      </c>
    </row>
    <row r="15" spans="1:12" ht="409.5">
      <c r="A15" s="248">
        <v>25</v>
      </c>
      <c r="B15" s="240" t="s">
        <v>714</v>
      </c>
      <c r="C15" s="240" t="s">
        <v>1080</v>
      </c>
      <c r="D15" s="129" t="s">
        <v>527</v>
      </c>
      <c r="E15" s="33">
        <v>1032447474</v>
      </c>
      <c r="F15" s="220" t="s">
        <v>528</v>
      </c>
      <c r="G15" s="303" t="s">
        <v>529</v>
      </c>
      <c r="H15" s="472" t="s">
        <v>530</v>
      </c>
      <c r="I15" s="128" t="s">
        <v>531</v>
      </c>
      <c r="J15" s="357">
        <v>39000000</v>
      </c>
      <c r="K15" s="357">
        <v>6000000</v>
      </c>
      <c r="L15" s="197" t="s">
        <v>532</v>
      </c>
    </row>
    <row r="16" spans="1:12" ht="384">
      <c r="A16" s="252">
        <v>28</v>
      </c>
      <c r="B16" s="240" t="s">
        <v>714</v>
      </c>
      <c r="C16" s="240" t="s">
        <v>1080</v>
      </c>
      <c r="D16" s="129" t="s">
        <v>572</v>
      </c>
      <c r="E16" s="33">
        <v>1073720479</v>
      </c>
      <c r="F16" s="227" t="s">
        <v>573</v>
      </c>
      <c r="G16" s="228" t="s">
        <v>574</v>
      </c>
      <c r="H16" s="472" t="s">
        <v>575</v>
      </c>
      <c r="I16" s="128" t="s">
        <v>531</v>
      </c>
      <c r="J16" s="357">
        <v>11440000</v>
      </c>
      <c r="K16" s="357">
        <v>1760000</v>
      </c>
      <c r="L16" s="229" t="s">
        <v>576</v>
      </c>
    </row>
    <row r="17" spans="1:12" ht="168">
      <c r="A17" s="252">
        <v>29</v>
      </c>
      <c r="B17" s="240" t="s">
        <v>714</v>
      </c>
      <c r="C17" s="240" t="s">
        <v>1080</v>
      </c>
      <c r="D17" s="129" t="s">
        <v>578</v>
      </c>
      <c r="E17" s="33">
        <v>1073233793</v>
      </c>
      <c r="F17" s="230" t="s">
        <v>579</v>
      </c>
      <c r="G17" s="39" t="s">
        <v>580</v>
      </c>
      <c r="H17" s="472" t="s">
        <v>661</v>
      </c>
      <c r="I17" s="128" t="s">
        <v>531</v>
      </c>
      <c r="J17" s="357">
        <v>11440000</v>
      </c>
      <c r="K17" s="357">
        <v>1760000</v>
      </c>
      <c r="L17" s="231" t="s">
        <v>581</v>
      </c>
    </row>
    <row r="18" spans="1:12" ht="180">
      <c r="A18" s="252">
        <v>30</v>
      </c>
      <c r="B18" s="240" t="s">
        <v>714</v>
      </c>
      <c r="C18" s="240" t="s">
        <v>1080</v>
      </c>
      <c r="D18" s="129" t="s">
        <v>595</v>
      </c>
      <c r="E18" s="33">
        <v>52261127</v>
      </c>
      <c r="F18" s="232" t="s">
        <v>582</v>
      </c>
      <c r="G18" s="39" t="s">
        <v>583</v>
      </c>
      <c r="H18" s="472" t="s">
        <v>584</v>
      </c>
      <c r="I18" s="128" t="s">
        <v>531</v>
      </c>
      <c r="J18" s="357">
        <v>24255000</v>
      </c>
      <c r="K18" s="357">
        <v>3726000</v>
      </c>
      <c r="L18" s="231" t="s">
        <v>585</v>
      </c>
    </row>
    <row r="19" spans="1:12" ht="192.75">
      <c r="A19" s="252">
        <v>31</v>
      </c>
      <c r="B19" s="240" t="s">
        <v>714</v>
      </c>
      <c r="C19" s="240" t="s">
        <v>830</v>
      </c>
      <c r="D19" s="129" t="s">
        <v>592</v>
      </c>
      <c r="E19" s="33">
        <v>8600123361</v>
      </c>
      <c r="F19" s="232" t="s">
        <v>587</v>
      </c>
      <c r="G19" s="197" t="s">
        <v>588</v>
      </c>
      <c r="H19" s="472" t="s">
        <v>589</v>
      </c>
      <c r="I19" s="128" t="s">
        <v>590</v>
      </c>
      <c r="J19" s="357">
        <v>5969040</v>
      </c>
      <c r="K19" s="357"/>
      <c r="L19" s="231" t="s">
        <v>591</v>
      </c>
    </row>
    <row r="20" spans="1:12" ht="409.5">
      <c r="A20" s="253">
        <v>32</v>
      </c>
      <c r="B20" s="240" t="s">
        <v>714</v>
      </c>
      <c r="C20" s="240" t="s">
        <v>1080</v>
      </c>
      <c r="D20" s="129" t="s">
        <v>662</v>
      </c>
      <c r="E20" s="33">
        <v>1110480959</v>
      </c>
      <c r="F20" s="254" t="s">
        <v>632</v>
      </c>
      <c r="G20" s="303" t="s">
        <v>633</v>
      </c>
      <c r="H20" s="284" t="s">
        <v>634</v>
      </c>
      <c r="I20" s="285" t="s">
        <v>590</v>
      </c>
      <c r="J20" s="357">
        <v>21000000</v>
      </c>
      <c r="K20" s="357">
        <v>3500000</v>
      </c>
      <c r="L20" s="196" t="s">
        <v>635</v>
      </c>
    </row>
    <row r="21" spans="1:12" ht="384">
      <c r="A21" s="255">
        <v>33</v>
      </c>
      <c r="B21" s="240" t="s">
        <v>714</v>
      </c>
      <c r="C21" s="240" t="s">
        <v>1080</v>
      </c>
      <c r="D21" s="129" t="s">
        <v>663</v>
      </c>
      <c r="E21" s="33">
        <v>1020771465</v>
      </c>
      <c r="F21" s="257" t="s">
        <v>636</v>
      </c>
      <c r="G21" s="35" t="s">
        <v>637</v>
      </c>
      <c r="H21" s="286" t="s">
        <v>638</v>
      </c>
      <c r="I21" s="128" t="s">
        <v>590</v>
      </c>
      <c r="J21" s="365">
        <v>19200000</v>
      </c>
      <c r="K21" s="365">
        <v>3200000</v>
      </c>
      <c r="L21" s="196" t="s">
        <v>639</v>
      </c>
    </row>
    <row r="22" spans="1:12" ht="285">
      <c r="A22" s="255">
        <v>34</v>
      </c>
      <c r="B22" s="240" t="s">
        <v>714</v>
      </c>
      <c r="C22" s="240" t="s">
        <v>1080</v>
      </c>
      <c r="D22" s="129" t="s">
        <v>664</v>
      </c>
      <c r="E22" s="33">
        <v>4216880</v>
      </c>
      <c r="F22" s="258" t="s">
        <v>640</v>
      </c>
      <c r="G22" s="304" t="s">
        <v>641</v>
      </c>
      <c r="H22" s="286" t="s">
        <v>642</v>
      </c>
      <c r="I22" s="128" t="s">
        <v>590</v>
      </c>
      <c r="J22" s="365">
        <v>21000000</v>
      </c>
      <c r="K22" s="365">
        <v>3500000</v>
      </c>
      <c r="L22" s="199" t="s">
        <v>643</v>
      </c>
    </row>
    <row r="23" spans="1:12" ht="180.75">
      <c r="A23" s="252">
        <v>35</v>
      </c>
      <c r="B23" s="240" t="s">
        <v>714</v>
      </c>
      <c r="C23" s="240" t="s">
        <v>1080</v>
      </c>
      <c r="D23" s="129" t="s">
        <v>665</v>
      </c>
      <c r="E23" s="33">
        <v>79506334</v>
      </c>
      <c r="F23" s="259" t="s">
        <v>644</v>
      </c>
      <c r="G23" s="39" t="s">
        <v>645</v>
      </c>
      <c r="H23" s="284" t="s">
        <v>646</v>
      </c>
      <c r="I23" s="128" t="s">
        <v>58</v>
      </c>
      <c r="J23" s="366">
        <v>27500000</v>
      </c>
      <c r="K23" s="366">
        <v>5500000</v>
      </c>
      <c r="L23" s="45" t="s">
        <v>654</v>
      </c>
    </row>
    <row r="24" spans="1:12" ht="409.5">
      <c r="A24" s="311">
        <v>37</v>
      </c>
      <c r="B24" s="240" t="s">
        <v>714</v>
      </c>
      <c r="C24" s="240" t="s">
        <v>1080</v>
      </c>
      <c r="D24" s="313" t="s">
        <v>680</v>
      </c>
      <c r="E24" s="33">
        <v>19017216</v>
      </c>
      <c r="F24" s="312" t="s">
        <v>681</v>
      </c>
      <c r="G24" s="304" t="s">
        <v>682</v>
      </c>
      <c r="H24" s="229" t="s">
        <v>683</v>
      </c>
      <c r="I24" s="311" t="s">
        <v>58</v>
      </c>
      <c r="J24" s="366">
        <v>22500000</v>
      </c>
      <c r="K24" s="366">
        <v>4500000</v>
      </c>
      <c r="L24" s="304" t="s">
        <v>684</v>
      </c>
    </row>
    <row r="25" spans="1:12" ht="120">
      <c r="A25" s="319">
        <v>38</v>
      </c>
      <c r="B25" s="240" t="s">
        <v>714</v>
      </c>
      <c r="C25" s="468" t="s">
        <v>1080</v>
      </c>
      <c r="D25" s="393" t="s">
        <v>715</v>
      </c>
      <c r="E25" s="33">
        <v>35354704</v>
      </c>
      <c r="F25" s="320" t="s">
        <v>716</v>
      </c>
      <c r="G25" s="321" t="s">
        <v>717</v>
      </c>
      <c r="H25" s="473" t="s">
        <v>718</v>
      </c>
      <c r="I25" s="320" t="s">
        <v>719</v>
      </c>
      <c r="J25" s="366">
        <v>32850000</v>
      </c>
      <c r="K25" s="366">
        <v>7300000</v>
      </c>
      <c r="L25" s="324" t="s">
        <v>720</v>
      </c>
    </row>
    <row r="26" spans="1:12" ht="202.5">
      <c r="A26" s="330">
        <v>40</v>
      </c>
      <c r="B26" s="240" t="s">
        <v>714</v>
      </c>
      <c r="C26" s="240" t="s">
        <v>1080</v>
      </c>
      <c r="D26" s="161" t="s">
        <v>1083</v>
      </c>
      <c r="E26" s="33">
        <v>79542427</v>
      </c>
      <c r="F26" s="332" t="s">
        <v>727</v>
      </c>
      <c r="G26" s="333" t="s">
        <v>728</v>
      </c>
      <c r="H26" s="474" t="s">
        <v>729</v>
      </c>
      <c r="I26" s="331" t="s">
        <v>753</v>
      </c>
      <c r="J26" s="366">
        <v>28000000</v>
      </c>
      <c r="K26" s="366">
        <v>7000000</v>
      </c>
      <c r="L26" s="45" t="s">
        <v>730</v>
      </c>
    </row>
    <row r="27" spans="1:15" ht="179.25">
      <c r="A27" s="189">
        <v>50</v>
      </c>
      <c r="B27" s="240" t="s">
        <v>714</v>
      </c>
      <c r="C27" s="468" t="s">
        <v>1080</v>
      </c>
      <c r="D27" s="483" t="s">
        <v>1081</v>
      </c>
      <c r="E27" s="469">
        <v>1065915006</v>
      </c>
      <c r="F27" s="189"/>
      <c r="G27" s="189"/>
      <c r="H27" s="475" t="s">
        <v>1082</v>
      </c>
      <c r="I27" s="189" t="s">
        <v>434</v>
      </c>
      <c r="J27" s="366">
        <v>4108404</v>
      </c>
      <c r="K27" s="366">
        <f>+J27</f>
        <v>4108404</v>
      </c>
      <c r="L27" s="189"/>
      <c r="M27" s="470">
        <v>44134</v>
      </c>
      <c r="N27" s="470">
        <v>44196</v>
      </c>
      <c r="O27" s="189"/>
    </row>
    <row r="28" ht="15">
      <c r="J28" s="484">
        <f>SUM(J2:J27)</f>
        <v>597776414</v>
      </c>
    </row>
  </sheetData>
  <sheetProtection/>
  <hyperlinks>
    <hyperlink ref="G2" r:id="rId1" display="dominiclealm@gmail.com"/>
    <hyperlink ref="L2" r:id="rId2" display="https://www.secop.gov.co/CO1ContractsManagement/Tendering/ProcurementContractEdit/View?docUniqueIdentifier=CO1.PCCNTR.1361636&amp;prevCtxUrl=https%3a%2f%2fwww.secop.gov.co%2fCO1ContractsManagement%2fTendering%2fProcurementContractManagement%2fIndex&amp;prevCtxLbl=Contratos+"/>
    <hyperlink ref="G3" r:id="rId3" display="julianaborbon9310@hotmail.com"/>
    <hyperlink ref="G4" r:id="rId4" display="tulioalejandroserrano@gmail.com"/>
    <hyperlink ref="G5" r:id="rId5" display="ejulianmontano@hotmail.com"/>
    <hyperlink ref="G7" r:id="rId6" display="felipebeltranjuridico@gmail.com"/>
    <hyperlink ref="G9" r:id="rId7" display="fulvia_ameliac@yahoo.es"/>
    <hyperlink ref="G8" r:id="rId8" display="clausstriana@yahoo.es"/>
    <hyperlink ref="G10" r:id="rId9" display="pedro.miranda@siiweb.net"/>
    <hyperlink ref="G11" r:id="rId10" display="astridgarzon.ng@gmail.com"/>
    <hyperlink ref="G12" r:id="rId11" display="lizethcastellanos08@gmail.com"/>
    <hyperlink ref="G13" r:id="rId12" display="edilmapenagos@hotmail.com"/>
    <hyperlink ref="L3" r:id="rId13" display="https://www.secop.gov.co/CO1ContractsManagement/Tendering/ProcurementContractEdit/View?docUniqueIdentifier=CO1.PCCNTR.1445868&amp;prevCtxUrl=https%3a%2f%2fwww.secop.gov.co%3a443%2fCO1ContractsManagement%2fTendering%2fProcurementContractManagement%2fIndex&amp;prevCtxLbl=Contratos+"/>
    <hyperlink ref="L4" r:id="rId14" display="https://www.secop.gov.co/CO1ContractsManagement/Tendering/ProcurementContractEdit/View?docUniqueIdentifier=CO1.PCCNTR.1446000&amp;prevCtxUrl=https%3a%2f%2fwww.secop.gov.co%3a443%2fCO1ContractsManagement%2fTendering%2fProcurementContractManagement%2fIndex&amp;prevCtxLbl=Contratos+"/>
    <hyperlink ref="L5" r:id="rId15" display="https://www.secop.gov.co/CO1ContractsManagement/Tendering/ProcurementContractEdit/View?docUniqueIdentifier=CO1.PCCNTR.1445884&amp;prevCtxUrl=https%3a%2f%2fwww.secop.gov.co%3a443%2fCO1ContractsManagement%2fTendering%2fProcurementContractManagement%2fIndex&amp;prevCtxLbl=Contratos+"/>
    <hyperlink ref="L6" r:id="rId16" display="https://www.secop.gov.co/CO1ContractsManagement/Tendering/ProcurementContractEdit/View?docUniqueIdentifier=CO1.PCCNTR.1449593&amp;awardUniqueIdentifier=&amp;buyerDossierUniqueIdentifier=CO1.BDOS.1166070&amp;id=516317"/>
    <hyperlink ref="L7" r:id="rId17" display="https://www.secop.gov.co/CO1ContractsManagement/Tendering/ProcurementContractEdit/View?docUniqueIdentifier=CO1.PCCNTR.1452051&amp;awardUniqueIdentifier=&amp;buyerDossierUniqueIdentifier=CO1.BDOS.1167596&amp;id=517224"/>
    <hyperlink ref="L11" r:id="rId18" display="https://www.secop.gov.co/CO1BusinessLine/Tendering/BuyerWorkArea/Index?DocUniqueIdentifier=CO1.BDOS.1183114"/>
    <hyperlink ref="L8" r:id="rId19" display="https://www.secop.gov.co/CO1ContractsManagement/Tendering/ProcurementContractEdit/View?docUniqueIdentifier=CO1.PCCNTR.1471266&amp;prevCtxUrl=https%3a%2f%2fwww.secop.gov.co%3a443%2fCO1ContractsManagement%2fTendering%2fProcurementContractManagement%2fIndex&amp;prevCtxLbl=Contratos+"/>
    <hyperlink ref="L9" r:id="rId20" display="https://www.secop.gov.co/CO1BusinessLine/Tendering/BuyerWorkArea/Index?DocUniqueIdentifier=CO1.BDOS.1183002"/>
    <hyperlink ref="L10" r:id="rId21" display="https://www.secop.gov.co/CO1ContractsManagement/Tendering/ProcurementContractEdit/View?docUniqueIdentifier=CO1.PCCNTR.1473630&amp;awardUniqueIdentifier=&amp;buyerDossierUniqueIdentifier=CO1.BDOS.1183012&amp;id=524595"/>
    <hyperlink ref="L12" r:id="rId22" display="https://www.secop.gov.co/CO1BusinessLine/Tendering/BuyerWorkArea/Index?DocUniqueIdentifier=CO1.BDOS.1186820"/>
    <hyperlink ref="L13" r:id="rId23" display="https://www.secop.gov.co/CO1BusinessLine/Tendering/BuyerWorkArea/Index?DocUniqueIdentifier=CO1.BDOS.1186825"/>
    <hyperlink ref="L14" r:id="rId24" display="https://www.secop.gov.co/CO1BusinessLine/Tendering/BuyerWorkArea/Index?DocUniqueIdentifier=CO1.BDOS.1194763"/>
    <hyperlink ref="G15" r:id="rId25" display="nanabaron02@gmail.com"/>
    <hyperlink ref="L15" r:id="rId26" display="https://www.secop.gov.co/CO1BusinessLine/Tendering/BuyerWorkArea/Index?DocUniqueIdentifier=CO1.BDOS.1275238"/>
    <hyperlink ref="G16" r:id="rId27" display="jmonroyh@ucentral.edu.co"/>
    <hyperlink ref="G18" r:id="rId28" display="KATATA75@YAHOO.ES"/>
    <hyperlink ref="G19" r:id="rId29" display="gposada@icontec.org"/>
    <hyperlink ref="G20" r:id="rId30" display="victorsernab@gmail.com"/>
    <hyperlink ref="G21" r:id="rId31" display="pduran222@gmail.com"/>
    <hyperlink ref="G22" r:id="rId32" display="orbegu@gmail.com"/>
    <hyperlink ref="G23" r:id="rId33" display="ricardoperilla@gmail.com"/>
    <hyperlink ref="G17" r:id="rId34" display="cristianjimenez21@hotmail.com"/>
    <hyperlink ref="L17" r:id="rId35" display="https://www.secop.gov.co/CO1ContractsManagement/Tendering/ProcurementContractEdit/View?DocUniqueIdentifier=CO1.PCCNTR.1624767&amp;Messages=Contrato+cancelado%7cSuccess"/>
    <hyperlink ref="L18" r:id="rId36" display="https://www.secop.gov.co/CO1ContractsManagement/Tendering/ProcurementContractEdit/View?docUniqueIdentifier=CO1.PCCNTR.1625038&amp;prevCtxUrl=https%3a%2f%2fwww.secop.gov.co%3a443%2fCO1ContractsManagement%2fTendering%2fProcurementContractManagement%2fIndex&amp;prevCtxLbl=Contratos+"/>
    <hyperlink ref="L19" r:id="rId37" display="https://www.secop.gov.co/CO1ContractsManagement/Tendering/ProcurementContractEdit/Update?ProfileName=CCE-16-Servicios_profesionales_gestion&amp;PPI=CO1.PPI.8325922&amp;DocUniqueName=ContratoDeCompra&amp;DocTypeName=NextWay.Entities.Marketplace.Tendering.ProcurementContract&amp;ProfileVersion=5&amp;DocUniqueIdentifier=CO1.PCCNTR.1626774&amp;prevCtxUrl=https%3a%2f%2fwww.secop.gov.co%3a443%2fCO1ContractsManagement%2fTendering%2fProcurementContractManagement%2fIndex&amp;prevCtxLbl=Contratos+"/>
    <hyperlink ref="L20" r:id="rId38" display="https://www.secop.gov.co/CO1ContractsManagement/Tendering/ProcurementContractEdit/View?docUniqueIdentifier=CO1.PCCNTR.1660130&amp;prevCtxUrl=https%3a%2f%2fwww.secop.gov.co%2fCO1ContractsManagement%2fTendering%2fProcurementContractManagement%2fIndex&amp;prevCtxLbl=Contratos+"/>
    <hyperlink ref="L21" r:id="rId39" display="https://www.secop.gov.co/CO1ContractsManagement/Tendering/ProcurementContractEdit/View?docUniqueIdentifier=CO1.PCCNTR.1660131&amp;prevCtxUrl=https%3a%2f%2fwww.secop.gov.co%2fCO1ContractsManagement%2fTendering%2fProcurementContractManagement%2fIndex&amp;prevCtxLbl=Contratos+"/>
    <hyperlink ref="L22" r:id="rId40" display="https://www.secop.gov.co/CO1ContractsManagement/Tendering/ProcurementContractEdit/Update?ProfileName=CCE-16-Servicios_profesionales_gestion&amp;PPI=CO1.PPI.8688633&amp;DocUniqueName=ContratoDeCompra&amp;DocTypeName=NextWay.Entities.Marketplace.Tendering.ProcurementContract&amp;ProfileVersion=5&amp;DocUniqueIdentifier=CO1.PCCNTR.1660601&amp;prevCtxUrl=https%3a%2f%2fwww.secop.gov.co%2fCO1ContractsManagement%2fTendering%2fProcurementContractManagement%2fIndex&amp;prevCtxLbl=Contratos+"/>
    <hyperlink ref="L23" r:id="rId41" display="https://www.secop.gov.co/CO1ContractsManagement/Tendering/ProcurementContractEdit/View?docUniqueIdentifier=CO1.PCCNTR.1660602&amp;awardUniqueIdentifier=&amp;buyerDossierUniqueIdentifier=CO1.BDOS.1312919&amp;id=594018"/>
    <hyperlink ref="G24" r:id="rId42" display="cebucan@hotmail.com"/>
    <hyperlink ref="L24" r:id="rId43" display="https://www.secop.gov.co/CO1ContractsManagement/Tendering/ProcurementContractEdit/View?docUniqueIdentifier=CO1.PCCNTR.1732446&amp;awardUniqueIdentifier=&amp;buyerDossierUniqueIdentifier=CO1.BDOS.1365325&amp;id=628121"/>
    <hyperlink ref="L25" r:id="rId44" display="https://www.secop.gov.co/CO1ContractsManagement/Tendering/ProcurementContractEdit/View?docUniqueIdentifier=CO1.PCCNTR.1768639&amp;awardUniqueIdentifier=&amp;buyerDossierUniqueIdentifier=CO1.BDOS.1393933&amp;id=645989"/>
    <hyperlink ref="L26" r:id="rId45" display="https://www.secop.gov.co/CO1ContractsManagement/Tendering/ProcurementContractEdit/Update?ProfileName=CCE-16-Servicios_profesionales_gestion&amp;PPI=CO1.PPI.9991669&amp;DocUniqueName=ContratoDeCompra&amp;DocTypeName=NextWay.Entities.Marketplace.Tendering.ProcurementContract&amp;ProfileVersion=5&amp;DocUniqueIdentifier=CO1.PCCNTR.1788366"/>
  </hyperlinks>
  <printOptions/>
  <pageMargins left="0.7" right="0.7" top="0.75" bottom="0.75" header="0.3" footer="0.3"/>
  <pageSetup horizontalDpi="600" verticalDpi="600" orientation="portrait" paperSize="9" r:id="rId46"/>
</worksheet>
</file>

<file path=xl/worksheets/sheet4.xml><?xml version="1.0" encoding="utf-8"?>
<worksheet xmlns="http://schemas.openxmlformats.org/spreadsheetml/2006/main" xmlns:r="http://schemas.openxmlformats.org/officeDocument/2006/relationships">
  <dimension ref="A1:L167"/>
  <sheetViews>
    <sheetView zoomScalePageLayoutView="0" workbookViewId="0" topLeftCell="A132">
      <selection activeCell="H8" sqref="H8"/>
    </sheetView>
  </sheetViews>
  <sheetFormatPr defaultColWidth="11.421875" defaultRowHeight="15"/>
  <cols>
    <col min="1" max="1" width="3.140625" style="90" customWidth="1"/>
    <col min="2" max="2" width="5.140625" style="90" customWidth="1"/>
    <col min="3" max="3" width="5.8515625" style="90" customWidth="1"/>
    <col min="4" max="4" width="25.8515625" style="90" customWidth="1"/>
    <col min="5" max="6" width="11.421875" style="90" customWidth="1"/>
    <col min="7" max="7" width="25.00390625" style="90" customWidth="1"/>
    <col min="8" max="8" width="22.28125" style="90" customWidth="1"/>
    <col min="9" max="9" width="22.57421875" style="118" customWidth="1"/>
    <col min="10" max="10" width="64.421875" style="187" customWidth="1"/>
    <col min="11" max="11" width="14.140625" style="90" customWidth="1"/>
    <col min="12" max="16384" width="11.421875" style="90" customWidth="1"/>
  </cols>
  <sheetData>
    <row r="1" spans="2:10" ht="57.75" customHeight="1" thickBot="1">
      <c r="B1" s="500"/>
      <c r="C1" s="583" t="s">
        <v>13</v>
      </c>
      <c r="D1" s="583"/>
      <c r="E1" s="583"/>
      <c r="F1" s="583"/>
      <c r="G1" s="583"/>
      <c r="H1" s="583"/>
      <c r="I1" s="583"/>
      <c r="J1" s="584"/>
    </row>
    <row r="2" spans="2:11" ht="57.75" customHeight="1">
      <c r="B2" s="109"/>
      <c r="C2" s="501" t="s">
        <v>5</v>
      </c>
      <c r="D2" s="502" t="s">
        <v>6</v>
      </c>
      <c r="E2" s="502" t="s">
        <v>1</v>
      </c>
      <c r="F2" s="502" t="s">
        <v>3</v>
      </c>
      <c r="G2" s="502" t="s">
        <v>2</v>
      </c>
      <c r="H2" s="503" t="s">
        <v>8</v>
      </c>
      <c r="I2" s="504" t="s">
        <v>285</v>
      </c>
      <c r="J2" s="505" t="s">
        <v>10</v>
      </c>
      <c r="K2" s="301" t="s">
        <v>667</v>
      </c>
    </row>
    <row r="3" spans="2:12" s="44" customFormat="1" ht="99.75" customHeight="1">
      <c r="B3" s="316">
        <v>1</v>
      </c>
      <c r="C3" s="95">
        <v>1</v>
      </c>
      <c r="D3" s="402" t="s">
        <v>238</v>
      </c>
      <c r="E3" s="95" t="s">
        <v>28</v>
      </c>
      <c r="F3" s="10" t="s">
        <v>206</v>
      </c>
      <c r="G3" s="394">
        <f>44943504+7802701</f>
        <v>52746205</v>
      </c>
      <c r="H3" s="7" t="s">
        <v>620</v>
      </c>
      <c r="I3" s="467" t="s">
        <v>463</v>
      </c>
      <c r="J3" s="369" t="s">
        <v>836</v>
      </c>
      <c r="L3" s="45"/>
    </row>
    <row r="4" spans="2:12" s="44" customFormat="1" ht="104.25" customHeight="1">
      <c r="B4" s="110">
        <v>2</v>
      </c>
      <c r="C4" s="91">
        <v>2</v>
      </c>
      <c r="D4" s="403" t="s">
        <v>93</v>
      </c>
      <c r="E4" s="91" t="s">
        <v>28</v>
      </c>
      <c r="F4" s="14" t="s">
        <v>95</v>
      </c>
      <c r="G4" s="93">
        <f>131670500+42134560</f>
        <v>173805060</v>
      </c>
      <c r="H4" s="92" t="s">
        <v>558</v>
      </c>
      <c r="I4" s="112" t="s">
        <v>503</v>
      </c>
      <c r="J4" s="111" t="s">
        <v>303</v>
      </c>
      <c r="K4" s="107"/>
      <c r="L4" s="107"/>
    </row>
    <row r="5" spans="2:11" s="44" customFormat="1" ht="105">
      <c r="B5" s="316">
        <v>3</v>
      </c>
      <c r="C5" s="7">
        <v>7</v>
      </c>
      <c r="D5" s="402" t="s">
        <v>93</v>
      </c>
      <c r="E5" s="7" t="s">
        <v>58</v>
      </c>
      <c r="F5" s="10" t="s">
        <v>558</v>
      </c>
      <c r="G5" s="394">
        <v>92169350</v>
      </c>
      <c r="H5" s="7" t="s">
        <v>768</v>
      </c>
      <c r="I5" s="112" t="s">
        <v>286</v>
      </c>
      <c r="J5" s="369" t="s">
        <v>769</v>
      </c>
      <c r="K5" s="44" t="s">
        <v>668</v>
      </c>
    </row>
    <row r="6" spans="2:12" ht="60" customHeight="1">
      <c r="B6" s="316">
        <v>4</v>
      </c>
      <c r="C6" s="95">
        <v>4</v>
      </c>
      <c r="D6" s="402" t="s">
        <v>1051</v>
      </c>
      <c r="E6" s="7" t="s">
        <v>1053</v>
      </c>
      <c r="F6" s="10" t="s">
        <v>1031</v>
      </c>
      <c r="G6" s="385">
        <v>11235876</v>
      </c>
      <c r="H6" s="7" t="s">
        <v>843</v>
      </c>
      <c r="I6" s="112" t="s">
        <v>286</v>
      </c>
      <c r="J6" s="369" t="s">
        <v>1054</v>
      </c>
      <c r="K6" s="44"/>
      <c r="L6" s="44"/>
    </row>
    <row r="7" spans="2:10" ht="30" customHeight="1">
      <c r="B7" s="316">
        <v>5</v>
      </c>
      <c r="C7" s="95">
        <v>34</v>
      </c>
      <c r="D7" s="402" t="s">
        <v>31</v>
      </c>
      <c r="E7" s="95" t="s">
        <v>288</v>
      </c>
      <c r="F7" s="12" t="s">
        <v>32</v>
      </c>
      <c r="G7" s="97">
        <v>41198212</v>
      </c>
      <c r="H7" s="96" t="s">
        <v>418</v>
      </c>
      <c r="I7" s="112" t="s">
        <v>559</v>
      </c>
      <c r="J7" s="370" t="s">
        <v>304</v>
      </c>
    </row>
    <row r="8" spans="2:12" ht="159" customHeight="1">
      <c r="B8" s="110">
        <v>6</v>
      </c>
      <c r="C8" s="95">
        <v>113</v>
      </c>
      <c r="D8" s="402" t="s">
        <v>31</v>
      </c>
      <c r="E8" s="95" t="s">
        <v>467</v>
      </c>
      <c r="F8" s="12" t="s">
        <v>465</v>
      </c>
      <c r="G8" s="97">
        <v>46816150</v>
      </c>
      <c r="H8" s="96" t="s">
        <v>468</v>
      </c>
      <c r="I8" s="112" t="s">
        <v>503</v>
      </c>
      <c r="J8" s="371" t="s">
        <v>489</v>
      </c>
      <c r="K8" s="107"/>
      <c r="L8" s="107"/>
    </row>
    <row r="9" spans="2:10" ht="74.25" customHeight="1">
      <c r="B9" s="316">
        <v>7</v>
      </c>
      <c r="C9" s="95">
        <v>207</v>
      </c>
      <c r="D9" s="402" t="s">
        <v>31</v>
      </c>
      <c r="E9" s="7" t="s">
        <v>1062</v>
      </c>
      <c r="F9" s="10" t="s">
        <v>1063</v>
      </c>
      <c r="G9" s="394">
        <v>18726470</v>
      </c>
      <c r="H9" s="7" t="s">
        <v>1064</v>
      </c>
      <c r="I9" s="112" t="s">
        <v>286</v>
      </c>
      <c r="J9" s="369" t="s">
        <v>1065</v>
      </c>
    </row>
    <row r="10" spans="2:10" ht="93" customHeight="1">
      <c r="B10" s="316">
        <v>8</v>
      </c>
      <c r="C10" s="5">
        <v>1</v>
      </c>
      <c r="D10" s="403" t="s">
        <v>408</v>
      </c>
      <c r="E10" s="5" t="s">
        <v>89</v>
      </c>
      <c r="F10" s="10" t="s">
        <v>410</v>
      </c>
      <c r="G10" s="25">
        <v>32771305</v>
      </c>
      <c r="H10" s="13" t="s">
        <v>411</v>
      </c>
      <c r="I10" s="112" t="s">
        <v>503</v>
      </c>
      <c r="J10" s="372" t="s">
        <v>412</v>
      </c>
    </row>
    <row r="11" spans="2:12" s="44" customFormat="1" ht="155.25" customHeight="1">
      <c r="B11" s="316">
        <v>9</v>
      </c>
      <c r="C11" s="95">
        <v>5</v>
      </c>
      <c r="D11" s="403" t="s">
        <v>408</v>
      </c>
      <c r="E11" s="5" t="s">
        <v>709</v>
      </c>
      <c r="F11" s="10" t="s">
        <v>710</v>
      </c>
      <c r="G11" s="25">
        <v>49812384</v>
      </c>
      <c r="H11" s="13" t="s">
        <v>711</v>
      </c>
      <c r="I11" s="112" t="s">
        <v>286</v>
      </c>
      <c r="J11" s="372" t="s">
        <v>412</v>
      </c>
      <c r="K11" s="90"/>
      <c r="L11" s="90"/>
    </row>
    <row r="12" spans="2:12" s="44" customFormat="1" ht="87" customHeight="1">
      <c r="B12" s="110">
        <v>10</v>
      </c>
      <c r="C12" s="91">
        <v>73</v>
      </c>
      <c r="D12" s="403" t="s">
        <v>278</v>
      </c>
      <c r="E12" s="91" t="s">
        <v>280</v>
      </c>
      <c r="F12" s="7" t="s">
        <v>128</v>
      </c>
      <c r="G12" s="93">
        <v>11235876</v>
      </c>
      <c r="H12" s="92" t="s">
        <v>22</v>
      </c>
      <c r="I12" s="114" t="s">
        <v>503</v>
      </c>
      <c r="J12" s="353" t="s">
        <v>305</v>
      </c>
      <c r="K12" s="90"/>
      <c r="L12" s="90"/>
    </row>
    <row r="13" spans="2:10" s="44" customFormat="1" ht="85.5" customHeight="1">
      <c r="B13" s="316">
        <v>11</v>
      </c>
      <c r="C13" s="95">
        <v>174</v>
      </c>
      <c r="D13" s="402" t="s">
        <v>278</v>
      </c>
      <c r="E13" s="7" t="s">
        <v>415</v>
      </c>
      <c r="F13" s="10" t="s">
        <v>1055</v>
      </c>
      <c r="G13" s="394">
        <v>12640500</v>
      </c>
      <c r="H13" s="7" t="s">
        <v>1056</v>
      </c>
      <c r="I13" s="112" t="s">
        <v>286</v>
      </c>
      <c r="J13" s="369" t="s">
        <v>1057</v>
      </c>
    </row>
    <row r="14" spans="2:10" s="44" customFormat="1" ht="30" customHeight="1">
      <c r="B14" s="316">
        <v>12</v>
      </c>
      <c r="C14" s="5">
        <v>2</v>
      </c>
      <c r="D14" s="403" t="s">
        <v>514</v>
      </c>
      <c r="E14" s="5" t="s">
        <v>516</v>
      </c>
      <c r="F14" s="10" t="s">
        <v>517</v>
      </c>
      <c r="G14" s="25">
        <f>16093060+6437224</f>
        <v>22530284</v>
      </c>
      <c r="H14" s="92" t="s">
        <v>22</v>
      </c>
      <c r="I14" s="112" t="s">
        <v>559</v>
      </c>
      <c r="J14" s="373" t="s">
        <v>670</v>
      </c>
    </row>
    <row r="15" spans="2:12" ht="41.25" customHeight="1">
      <c r="B15" s="316">
        <v>13</v>
      </c>
      <c r="C15" s="95">
        <v>9</v>
      </c>
      <c r="D15" s="402" t="s">
        <v>514</v>
      </c>
      <c r="E15" s="7" t="s">
        <v>818</v>
      </c>
      <c r="F15" s="10" t="s">
        <v>799</v>
      </c>
      <c r="G15" s="385">
        <v>45060568</v>
      </c>
      <c r="H15" s="7" t="s">
        <v>621</v>
      </c>
      <c r="I15" s="467" t="s">
        <v>463</v>
      </c>
      <c r="J15" s="373" t="s">
        <v>670</v>
      </c>
      <c r="K15" s="44"/>
      <c r="L15" s="44"/>
    </row>
    <row r="16" spans="2:10" s="44" customFormat="1" ht="30.75" customHeight="1">
      <c r="B16" s="110">
        <v>14</v>
      </c>
      <c r="C16" s="95">
        <v>98</v>
      </c>
      <c r="D16" s="402" t="s">
        <v>881</v>
      </c>
      <c r="E16" s="7" t="s">
        <v>1059</v>
      </c>
      <c r="F16" s="10" t="s">
        <v>1060</v>
      </c>
      <c r="G16" s="394">
        <v>64325390</v>
      </c>
      <c r="H16" s="7" t="s">
        <v>701</v>
      </c>
      <c r="I16" s="467" t="s">
        <v>463</v>
      </c>
      <c r="J16" s="369" t="s">
        <v>1061</v>
      </c>
    </row>
    <row r="17" spans="2:10" ht="51">
      <c r="B17" s="316">
        <v>15</v>
      </c>
      <c r="C17" s="91">
        <v>1</v>
      </c>
      <c r="D17" s="403" t="s">
        <v>102</v>
      </c>
      <c r="E17" s="91" t="s">
        <v>28</v>
      </c>
      <c r="F17" s="14" t="s">
        <v>104</v>
      </c>
      <c r="G17" s="93">
        <f>37452920+14981168</f>
        <v>52434088</v>
      </c>
      <c r="H17" s="92" t="s">
        <v>432</v>
      </c>
      <c r="I17" s="114" t="s">
        <v>503</v>
      </c>
      <c r="J17" s="373" t="s">
        <v>105</v>
      </c>
    </row>
    <row r="18" spans="2:10" s="44" customFormat="1" ht="51" customHeight="1">
      <c r="B18" s="316">
        <v>16</v>
      </c>
      <c r="C18" s="95">
        <v>3</v>
      </c>
      <c r="D18" s="402" t="s">
        <v>102</v>
      </c>
      <c r="E18" s="7" t="s">
        <v>58</v>
      </c>
      <c r="F18" s="10" t="s">
        <v>558</v>
      </c>
      <c r="G18" s="394">
        <v>32771305</v>
      </c>
      <c r="H18" s="7" t="s">
        <v>805</v>
      </c>
      <c r="I18" s="112" t="s">
        <v>286</v>
      </c>
      <c r="J18" s="373" t="s">
        <v>105</v>
      </c>
    </row>
    <row r="19" spans="2:10" ht="54" customHeight="1">
      <c r="B19" s="316">
        <v>17</v>
      </c>
      <c r="C19" s="91">
        <v>2</v>
      </c>
      <c r="D19" s="403" t="s">
        <v>125</v>
      </c>
      <c r="E19" s="91" t="s">
        <v>127</v>
      </c>
      <c r="F19" s="14" t="s">
        <v>128</v>
      </c>
      <c r="G19" s="93">
        <v>105306882</v>
      </c>
      <c r="H19" s="92" t="s">
        <v>22</v>
      </c>
      <c r="I19" s="112" t="s">
        <v>503</v>
      </c>
      <c r="J19" s="111" t="s">
        <v>290</v>
      </c>
    </row>
    <row r="20" spans="2:12" ht="48.75" customHeight="1">
      <c r="B20" s="110">
        <v>18</v>
      </c>
      <c r="C20" s="91">
        <v>367</v>
      </c>
      <c r="D20" s="403" t="s">
        <v>125</v>
      </c>
      <c r="E20" s="91" t="s">
        <v>699</v>
      </c>
      <c r="F20" s="10" t="s">
        <v>445</v>
      </c>
      <c r="G20" s="394">
        <v>73033176</v>
      </c>
      <c r="H20" s="96" t="s">
        <v>700</v>
      </c>
      <c r="I20" s="112" t="s">
        <v>503</v>
      </c>
      <c r="J20" s="374" t="s">
        <v>290</v>
      </c>
      <c r="K20" s="44"/>
      <c r="L20" s="44"/>
    </row>
    <row r="21" spans="2:12" s="44" customFormat="1" ht="78" customHeight="1">
      <c r="B21" s="316">
        <v>19</v>
      </c>
      <c r="C21" s="95">
        <v>505</v>
      </c>
      <c r="D21" s="402" t="s">
        <v>125</v>
      </c>
      <c r="E21" s="7" t="s">
        <v>48</v>
      </c>
      <c r="F21" s="10" t="s">
        <v>1141</v>
      </c>
      <c r="G21" s="394">
        <v>75315438</v>
      </c>
      <c r="H21" s="7" t="s">
        <v>1142</v>
      </c>
      <c r="I21" s="112" t="s">
        <v>286</v>
      </c>
      <c r="J21" s="370"/>
      <c r="K21" s="90"/>
      <c r="L21" s="302"/>
    </row>
    <row r="22" spans="2:12" s="44" customFormat="1" ht="79.5" customHeight="1">
      <c r="B22" s="316">
        <v>20</v>
      </c>
      <c r="C22" s="164">
        <v>3</v>
      </c>
      <c r="D22" s="402" t="s">
        <v>469</v>
      </c>
      <c r="E22" s="95" t="s">
        <v>58</v>
      </c>
      <c r="F22" s="12" t="s">
        <v>474</v>
      </c>
      <c r="G22" s="97">
        <v>34050946</v>
      </c>
      <c r="H22" s="96" t="s">
        <v>478</v>
      </c>
      <c r="I22" s="467" t="s">
        <v>463</v>
      </c>
      <c r="J22" s="371" t="s">
        <v>490</v>
      </c>
      <c r="K22" s="90"/>
      <c r="L22" s="90"/>
    </row>
    <row r="23" spans="2:10" s="44" customFormat="1" ht="45.75" customHeight="1">
      <c r="B23" s="316">
        <v>21</v>
      </c>
      <c r="C23" s="91">
        <v>109</v>
      </c>
      <c r="D23" s="403" t="s">
        <v>106</v>
      </c>
      <c r="E23" s="91" t="s">
        <v>108</v>
      </c>
      <c r="F23" s="14" t="s">
        <v>109</v>
      </c>
      <c r="G23" s="93">
        <v>15917491</v>
      </c>
      <c r="H23" s="92" t="s">
        <v>206</v>
      </c>
      <c r="I23" s="112" t="s">
        <v>503</v>
      </c>
      <c r="J23" s="111" t="s">
        <v>306</v>
      </c>
    </row>
    <row r="24" spans="2:12" s="44" customFormat="1" ht="60.75" customHeight="1">
      <c r="B24" s="110">
        <v>22</v>
      </c>
      <c r="C24" s="165">
        <v>161</v>
      </c>
      <c r="D24" s="402" t="s">
        <v>106</v>
      </c>
      <c r="E24" s="7" t="s">
        <v>454</v>
      </c>
      <c r="F24" s="10" t="s">
        <v>539</v>
      </c>
      <c r="G24" s="394">
        <v>127339928</v>
      </c>
      <c r="H24" s="8" t="s">
        <v>540</v>
      </c>
      <c r="I24" s="112" t="s">
        <v>286</v>
      </c>
      <c r="J24" s="317" t="s">
        <v>557</v>
      </c>
      <c r="K24" s="107"/>
      <c r="L24" s="107"/>
    </row>
    <row r="25" spans="2:10" s="44" customFormat="1" ht="53.25" customHeight="1">
      <c r="B25" s="316">
        <v>23</v>
      </c>
      <c r="C25" s="91">
        <v>27</v>
      </c>
      <c r="D25" s="403" t="s">
        <v>97</v>
      </c>
      <c r="E25" s="98" t="s">
        <v>99</v>
      </c>
      <c r="F25" s="14" t="s">
        <v>100</v>
      </c>
      <c r="G25" s="93">
        <f>8895072+3335652</f>
        <v>12230724</v>
      </c>
      <c r="H25" s="92" t="s">
        <v>440</v>
      </c>
      <c r="I25" s="112" t="s">
        <v>503</v>
      </c>
      <c r="J25" s="373" t="s">
        <v>669</v>
      </c>
    </row>
    <row r="26" spans="2:10" s="44" customFormat="1" ht="53.25" customHeight="1">
      <c r="B26" s="316">
        <v>24</v>
      </c>
      <c r="C26" s="95">
        <v>163</v>
      </c>
      <c r="D26" s="402" t="s">
        <v>97</v>
      </c>
      <c r="E26" s="95" t="s">
        <v>703</v>
      </c>
      <c r="F26" s="91" t="s">
        <v>702</v>
      </c>
      <c r="G26" s="394">
        <v>13268482</v>
      </c>
      <c r="H26" s="8" t="s">
        <v>18</v>
      </c>
      <c r="I26" s="112" t="s">
        <v>286</v>
      </c>
      <c r="J26" s="375" t="s">
        <v>669</v>
      </c>
    </row>
    <row r="27" spans="2:10" s="44" customFormat="1" ht="80.25" customHeight="1">
      <c r="B27" s="316">
        <v>25</v>
      </c>
      <c r="C27" s="91">
        <v>1</v>
      </c>
      <c r="D27" s="403" t="s">
        <v>248</v>
      </c>
      <c r="E27" s="91" t="s">
        <v>28</v>
      </c>
      <c r="F27" s="14" t="s">
        <v>426</v>
      </c>
      <c r="G27" s="25">
        <v>45060568</v>
      </c>
      <c r="H27" s="13" t="s">
        <v>427</v>
      </c>
      <c r="I27" s="114" t="s">
        <v>503</v>
      </c>
      <c r="J27" s="376" t="s">
        <v>428</v>
      </c>
    </row>
    <row r="28" spans="2:12" ht="85.5" customHeight="1">
      <c r="B28" s="110">
        <v>26</v>
      </c>
      <c r="C28" s="95">
        <v>2</v>
      </c>
      <c r="D28" s="402" t="s">
        <v>248</v>
      </c>
      <c r="E28" s="7" t="s">
        <v>590</v>
      </c>
      <c r="F28" s="10" t="s">
        <v>1040</v>
      </c>
      <c r="G28" s="385">
        <v>67590852</v>
      </c>
      <c r="H28" s="7" t="s">
        <v>18</v>
      </c>
      <c r="I28" s="112" t="s">
        <v>286</v>
      </c>
      <c r="J28" s="369" t="s">
        <v>1044</v>
      </c>
      <c r="K28" s="107"/>
      <c r="L28" s="107"/>
    </row>
    <row r="29" spans="2:12" ht="45.75" customHeight="1">
      <c r="B29" s="316">
        <v>27</v>
      </c>
      <c r="C29" s="95">
        <v>1</v>
      </c>
      <c r="D29" s="402" t="s">
        <v>249</v>
      </c>
      <c r="E29" s="7" t="s">
        <v>454</v>
      </c>
      <c r="F29" s="10" t="s">
        <v>455</v>
      </c>
      <c r="G29" s="481">
        <v>46800000</v>
      </c>
      <c r="H29" s="8" t="s">
        <v>456</v>
      </c>
      <c r="I29" s="112" t="s">
        <v>286</v>
      </c>
      <c r="J29" s="377" t="s">
        <v>457</v>
      </c>
      <c r="K29" s="44"/>
      <c r="L29" s="44"/>
    </row>
    <row r="30" spans="2:10" s="44" customFormat="1" ht="30" customHeight="1">
      <c r="B30" s="316">
        <v>28</v>
      </c>
      <c r="C30" s="91">
        <v>44</v>
      </c>
      <c r="D30" s="403" t="s">
        <v>52</v>
      </c>
      <c r="E30" s="91" t="s">
        <v>28</v>
      </c>
      <c r="F30" s="10" t="s">
        <v>53</v>
      </c>
      <c r="G30" s="93">
        <v>18726460</v>
      </c>
      <c r="H30" s="183" t="s">
        <v>51</v>
      </c>
      <c r="I30" s="113" t="s">
        <v>503</v>
      </c>
      <c r="J30" s="318" t="s">
        <v>307</v>
      </c>
    </row>
    <row r="31" spans="2:10" s="44" customFormat="1" ht="30">
      <c r="B31" s="316">
        <v>29</v>
      </c>
      <c r="C31" s="95">
        <v>102</v>
      </c>
      <c r="D31" s="402" t="s">
        <v>52</v>
      </c>
      <c r="E31" s="7" t="s">
        <v>806</v>
      </c>
      <c r="F31" s="10" t="s">
        <v>807</v>
      </c>
      <c r="G31" s="385">
        <v>26217044</v>
      </c>
      <c r="H31" s="7" t="s">
        <v>800</v>
      </c>
      <c r="I31" s="112" t="s">
        <v>286</v>
      </c>
      <c r="J31" s="318" t="s">
        <v>307</v>
      </c>
    </row>
    <row r="32" spans="2:12" s="44" customFormat="1" ht="30.75" customHeight="1">
      <c r="B32" s="110">
        <v>30</v>
      </c>
      <c r="C32" s="95">
        <v>271</v>
      </c>
      <c r="D32" s="402" t="s">
        <v>458</v>
      </c>
      <c r="E32" s="7" t="s">
        <v>28</v>
      </c>
      <c r="F32" s="10"/>
      <c r="G32" s="481">
        <v>77246688</v>
      </c>
      <c r="H32" s="96" t="s">
        <v>462</v>
      </c>
      <c r="I32" s="112" t="s">
        <v>503</v>
      </c>
      <c r="J32" s="371" t="s">
        <v>460</v>
      </c>
      <c r="K32" s="90"/>
      <c r="L32" s="90"/>
    </row>
    <row r="33" spans="2:12" s="44" customFormat="1" ht="79.5" customHeight="1">
      <c r="B33" s="316">
        <v>31</v>
      </c>
      <c r="C33" s="95">
        <v>430</v>
      </c>
      <c r="D33" s="402" t="s">
        <v>458</v>
      </c>
      <c r="E33" s="7" t="s">
        <v>58</v>
      </c>
      <c r="F33" s="10"/>
      <c r="G33" s="481">
        <v>102511830</v>
      </c>
      <c r="H33" s="96" t="s">
        <v>829</v>
      </c>
      <c r="I33" s="112" t="s">
        <v>286</v>
      </c>
      <c r="J33" s="371" t="s">
        <v>460</v>
      </c>
      <c r="K33" s="90"/>
      <c r="L33" s="90"/>
    </row>
    <row r="34" spans="2:12" ht="60.75" customHeight="1">
      <c r="B34" s="316">
        <v>32</v>
      </c>
      <c r="C34" s="91">
        <v>2</v>
      </c>
      <c r="D34" s="403" t="s">
        <v>201</v>
      </c>
      <c r="E34" s="91" t="s">
        <v>28</v>
      </c>
      <c r="F34" s="10" t="s">
        <v>104</v>
      </c>
      <c r="G34" s="93">
        <f>71160548+35580274</f>
        <v>106740822</v>
      </c>
      <c r="H34" s="92" t="s">
        <v>432</v>
      </c>
      <c r="I34" s="112" t="s">
        <v>503</v>
      </c>
      <c r="J34" s="318" t="s">
        <v>308</v>
      </c>
      <c r="K34" s="107"/>
      <c r="L34" s="107"/>
    </row>
    <row r="35" spans="2:10" s="44" customFormat="1" ht="60.75" customHeight="1">
      <c r="B35" s="316">
        <v>33</v>
      </c>
      <c r="C35" s="7">
        <v>223</v>
      </c>
      <c r="D35" s="402" t="s">
        <v>201</v>
      </c>
      <c r="E35" s="7" t="s">
        <v>753</v>
      </c>
      <c r="F35" s="10" t="s">
        <v>754</v>
      </c>
      <c r="G35" s="394">
        <v>71160548</v>
      </c>
      <c r="H35" s="8" t="s">
        <v>18</v>
      </c>
      <c r="I35" s="112" t="s">
        <v>286</v>
      </c>
      <c r="J35" s="352" t="s">
        <v>755</v>
      </c>
    </row>
    <row r="36" spans="2:12" ht="35.25" customHeight="1">
      <c r="B36" s="110">
        <v>34</v>
      </c>
      <c r="C36" s="91">
        <v>1</v>
      </c>
      <c r="D36" s="403" t="s">
        <v>39</v>
      </c>
      <c r="E36" s="91" t="s">
        <v>40</v>
      </c>
      <c r="F36" s="10" t="s">
        <v>41</v>
      </c>
      <c r="G36" s="93">
        <v>47346146</v>
      </c>
      <c r="H36" s="92" t="s">
        <v>22</v>
      </c>
      <c r="I36" s="112" t="s">
        <v>559</v>
      </c>
      <c r="J36" s="318" t="s">
        <v>309</v>
      </c>
      <c r="K36" s="44"/>
      <c r="L36" s="44"/>
    </row>
    <row r="37" spans="2:10" s="44" customFormat="1" ht="30" customHeight="1">
      <c r="B37" s="316">
        <v>35</v>
      </c>
      <c r="C37" s="91">
        <v>2</v>
      </c>
      <c r="D37" s="403" t="s">
        <v>39</v>
      </c>
      <c r="E37" s="7" t="s">
        <v>696</v>
      </c>
      <c r="F37" s="21" t="s">
        <v>596</v>
      </c>
      <c r="G37" s="394">
        <v>22471752</v>
      </c>
      <c r="H37" s="8" t="s">
        <v>701</v>
      </c>
      <c r="I37" s="112" t="s">
        <v>503</v>
      </c>
      <c r="J37" s="369" t="s">
        <v>698</v>
      </c>
    </row>
    <row r="38" spans="2:12" ht="60.75" customHeight="1">
      <c r="B38" s="316">
        <v>36</v>
      </c>
      <c r="C38" s="95">
        <v>3</v>
      </c>
      <c r="D38" s="402" t="s">
        <v>39</v>
      </c>
      <c r="E38" s="7" t="s">
        <v>504</v>
      </c>
      <c r="F38" s="10" t="s">
        <v>794</v>
      </c>
      <c r="G38" s="394">
        <v>29962336</v>
      </c>
      <c r="H38" s="7" t="s">
        <v>18</v>
      </c>
      <c r="I38" s="112" t="s">
        <v>286</v>
      </c>
      <c r="J38" s="369" t="s">
        <v>802</v>
      </c>
      <c r="K38" s="44"/>
      <c r="L38" s="44"/>
    </row>
    <row r="39" spans="2:12" s="178" customFormat="1" ht="36.75" customHeight="1">
      <c r="B39" s="316">
        <v>37</v>
      </c>
      <c r="C39" s="7">
        <v>348</v>
      </c>
      <c r="D39" s="402" t="s">
        <v>765</v>
      </c>
      <c r="E39" s="7" t="s">
        <v>58</v>
      </c>
      <c r="F39" s="10" t="s">
        <v>432</v>
      </c>
      <c r="G39" s="394">
        <v>43890150</v>
      </c>
      <c r="H39" s="7" t="s">
        <v>18</v>
      </c>
      <c r="I39" s="112" t="s">
        <v>286</v>
      </c>
      <c r="J39" s="369" t="s">
        <v>767</v>
      </c>
      <c r="K39" s="90"/>
      <c r="L39" s="90"/>
    </row>
    <row r="40" spans="2:12" s="178" customFormat="1" ht="30" customHeight="1">
      <c r="B40" s="110">
        <v>38</v>
      </c>
      <c r="C40" s="95">
        <v>19</v>
      </c>
      <c r="D40" s="402" t="s">
        <v>27</v>
      </c>
      <c r="E40" s="95" t="s">
        <v>28</v>
      </c>
      <c r="F40" s="10" t="s">
        <v>37</v>
      </c>
      <c r="G40" s="97">
        <v>19311672</v>
      </c>
      <c r="H40" s="96" t="s">
        <v>38</v>
      </c>
      <c r="I40" s="112" t="s">
        <v>503</v>
      </c>
      <c r="J40" s="370" t="s">
        <v>30</v>
      </c>
      <c r="K40" s="107"/>
      <c r="L40" s="107"/>
    </row>
    <row r="41" spans="2:10" s="107" customFormat="1" ht="51.75" customHeight="1">
      <c r="B41" s="316">
        <v>39</v>
      </c>
      <c r="C41" s="5">
        <v>325</v>
      </c>
      <c r="D41" s="403" t="s">
        <v>27</v>
      </c>
      <c r="E41" s="5" t="s">
        <v>553</v>
      </c>
      <c r="F41" s="173"/>
      <c r="G41" s="175">
        <v>76807780</v>
      </c>
      <c r="H41" s="8" t="s">
        <v>456</v>
      </c>
      <c r="I41" s="112" t="s">
        <v>286</v>
      </c>
      <c r="J41" s="378" t="s">
        <v>555</v>
      </c>
    </row>
    <row r="42" spans="2:12" s="107" customFormat="1" ht="60" customHeight="1">
      <c r="B42" s="316">
        <v>40</v>
      </c>
      <c r="C42" s="95">
        <v>1</v>
      </c>
      <c r="D42" s="402" t="s">
        <v>57</v>
      </c>
      <c r="E42" s="95" t="s">
        <v>58</v>
      </c>
      <c r="F42" s="10" t="s">
        <v>59</v>
      </c>
      <c r="G42" s="97">
        <v>14044485</v>
      </c>
      <c r="H42" s="96" t="s">
        <v>60</v>
      </c>
      <c r="I42" s="112" t="s">
        <v>503</v>
      </c>
      <c r="J42" s="379" t="s">
        <v>310</v>
      </c>
      <c r="K42" s="44"/>
      <c r="L42" s="44"/>
    </row>
    <row r="43" spans="2:12" s="107" customFormat="1" ht="83.25" customHeight="1">
      <c r="B43" s="316">
        <v>41</v>
      </c>
      <c r="C43" s="95">
        <v>3</v>
      </c>
      <c r="D43" s="402" t="s">
        <v>57</v>
      </c>
      <c r="E43" s="7" t="s">
        <v>454</v>
      </c>
      <c r="F43" s="10" t="s">
        <v>62</v>
      </c>
      <c r="G43" s="394">
        <v>22471752</v>
      </c>
      <c r="H43" s="7" t="s">
        <v>1157</v>
      </c>
      <c r="I43" s="112" t="s">
        <v>286</v>
      </c>
      <c r="J43" s="369" t="s">
        <v>804</v>
      </c>
      <c r="K43" s="90"/>
      <c r="L43" s="90"/>
    </row>
    <row r="44" spans="2:12" s="178" customFormat="1" ht="52.5" customHeight="1">
      <c r="B44" s="110">
        <v>42</v>
      </c>
      <c r="C44" s="95">
        <v>188</v>
      </c>
      <c r="D44" s="402" t="s">
        <v>251</v>
      </c>
      <c r="E44" s="95" t="s">
        <v>705</v>
      </c>
      <c r="F44" s="91" t="s">
        <v>706</v>
      </c>
      <c r="G44" s="394">
        <v>5773992</v>
      </c>
      <c r="H44" s="8" t="s">
        <v>18</v>
      </c>
      <c r="I44" s="112" t="s">
        <v>286</v>
      </c>
      <c r="J44" s="380" t="s">
        <v>707</v>
      </c>
      <c r="K44" s="44"/>
      <c r="L44" s="44"/>
    </row>
    <row r="45" spans="2:12" s="178" customFormat="1" ht="72.75" customHeight="1">
      <c r="B45" s="316">
        <v>43</v>
      </c>
      <c r="C45" s="7">
        <v>76</v>
      </c>
      <c r="D45" s="402" t="s">
        <v>542</v>
      </c>
      <c r="E45" s="7" t="s">
        <v>544</v>
      </c>
      <c r="F45" s="10" t="s">
        <v>545</v>
      </c>
      <c r="G45" s="394">
        <v>28089690</v>
      </c>
      <c r="H45" s="8" t="s">
        <v>546</v>
      </c>
      <c r="I45" s="112" t="s">
        <v>286</v>
      </c>
      <c r="J45" s="317" t="s">
        <v>547</v>
      </c>
      <c r="K45" s="90"/>
      <c r="L45" s="90"/>
    </row>
    <row r="46" spans="2:10" s="178" customFormat="1" ht="60" customHeight="1">
      <c r="B46" s="316">
        <v>44</v>
      </c>
      <c r="C46" s="7">
        <v>6</v>
      </c>
      <c r="D46" s="402" t="s">
        <v>784</v>
      </c>
      <c r="E46" s="7" t="s">
        <v>786</v>
      </c>
      <c r="F46" s="10" t="s">
        <v>787</v>
      </c>
      <c r="G46" s="394">
        <v>67415256</v>
      </c>
      <c r="H46" s="17" t="s">
        <v>790</v>
      </c>
      <c r="I46" s="443" t="s">
        <v>463</v>
      </c>
      <c r="J46" s="369" t="s">
        <v>788</v>
      </c>
    </row>
    <row r="47" spans="2:10" s="178" customFormat="1" ht="30" customHeight="1">
      <c r="B47" s="316">
        <v>45</v>
      </c>
      <c r="C47" s="95">
        <v>3</v>
      </c>
      <c r="D47" s="402" t="s">
        <v>598</v>
      </c>
      <c r="E47" s="5" t="s">
        <v>600</v>
      </c>
      <c r="F47" s="10" t="s">
        <v>601</v>
      </c>
      <c r="G47" s="176">
        <v>25280721</v>
      </c>
      <c r="H47" s="8" t="s">
        <v>602</v>
      </c>
      <c r="I47" s="112" t="s">
        <v>286</v>
      </c>
      <c r="J47" s="352" t="s">
        <v>603</v>
      </c>
    </row>
    <row r="48" spans="2:12" s="178" customFormat="1" ht="30" customHeight="1">
      <c r="B48" s="110">
        <v>46</v>
      </c>
      <c r="C48" s="95">
        <v>32</v>
      </c>
      <c r="D48" s="402" t="s">
        <v>211</v>
      </c>
      <c r="E48" s="95" t="s">
        <v>213</v>
      </c>
      <c r="F48" s="10" t="s">
        <v>214</v>
      </c>
      <c r="G48" s="97">
        <v>4400679</v>
      </c>
      <c r="H48" s="96" t="s">
        <v>215</v>
      </c>
      <c r="I48" s="112" t="s">
        <v>503</v>
      </c>
      <c r="J48" s="381" t="s">
        <v>311</v>
      </c>
      <c r="K48" s="107"/>
      <c r="L48" s="107"/>
    </row>
    <row r="49" spans="2:10" s="107" customFormat="1" ht="72.75" customHeight="1">
      <c r="B49" s="316">
        <v>47</v>
      </c>
      <c r="C49" s="91">
        <v>54</v>
      </c>
      <c r="D49" s="403" t="s">
        <v>211</v>
      </c>
      <c r="E49" s="5" t="s">
        <v>434</v>
      </c>
      <c r="F49" s="10" t="s">
        <v>435</v>
      </c>
      <c r="G49" s="25">
        <v>5617938</v>
      </c>
      <c r="H49" s="13" t="s">
        <v>44</v>
      </c>
      <c r="I49" s="112" t="s">
        <v>503</v>
      </c>
      <c r="J49" s="382" t="s">
        <v>436</v>
      </c>
    </row>
    <row r="50" spans="2:10" s="107" customFormat="1" ht="30">
      <c r="B50" s="316">
        <v>48</v>
      </c>
      <c r="C50" s="95">
        <v>89</v>
      </c>
      <c r="D50" s="402" t="s">
        <v>211</v>
      </c>
      <c r="E50" s="7" t="s">
        <v>553</v>
      </c>
      <c r="F50" s="10" t="s">
        <v>596</v>
      </c>
      <c r="G50" s="394">
        <v>19662783</v>
      </c>
      <c r="H50" s="7" t="s">
        <v>843</v>
      </c>
      <c r="I50" s="112" t="s">
        <v>286</v>
      </c>
      <c r="J50" s="369" t="s">
        <v>436</v>
      </c>
    </row>
    <row r="51" spans="2:10" s="107" customFormat="1" ht="30">
      <c r="B51" s="316">
        <v>49</v>
      </c>
      <c r="C51" s="95">
        <v>42</v>
      </c>
      <c r="D51" s="402" t="s">
        <v>255</v>
      </c>
      <c r="E51" s="95" t="s">
        <v>797</v>
      </c>
      <c r="F51" s="10" t="s">
        <v>426</v>
      </c>
      <c r="G51" s="93">
        <v>15000000</v>
      </c>
      <c r="H51" s="95" t="s">
        <v>798</v>
      </c>
      <c r="I51" s="114" t="s">
        <v>503</v>
      </c>
      <c r="J51" s="370"/>
    </row>
    <row r="52" spans="2:12" s="178" customFormat="1" ht="60">
      <c r="B52" s="110">
        <v>50</v>
      </c>
      <c r="C52" s="95"/>
      <c r="D52" s="402" t="s">
        <v>255</v>
      </c>
      <c r="E52" s="7" t="s">
        <v>1046</v>
      </c>
      <c r="F52" s="385" t="s">
        <v>1047</v>
      </c>
      <c r="G52" s="385">
        <v>15000000</v>
      </c>
      <c r="H52" s="7" t="s">
        <v>768</v>
      </c>
      <c r="I52" s="112" t="s">
        <v>286</v>
      </c>
      <c r="J52" s="369" t="s">
        <v>1048</v>
      </c>
      <c r="K52" s="107"/>
      <c r="L52" s="107"/>
    </row>
    <row r="53" spans="2:12" s="107" customFormat="1" ht="30">
      <c r="B53" s="316">
        <v>51</v>
      </c>
      <c r="C53" s="91">
        <v>23</v>
      </c>
      <c r="D53" s="403" t="s">
        <v>472</v>
      </c>
      <c r="E53" s="91" t="s">
        <v>28</v>
      </c>
      <c r="F53" s="12" t="s">
        <v>475</v>
      </c>
      <c r="G53" s="93">
        <v>13576664</v>
      </c>
      <c r="H53" s="91" t="s">
        <v>477</v>
      </c>
      <c r="I53" s="443" t="s">
        <v>463</v>
      </c>
      <c r="J53" s="383" t="s">
        <v>491</v>
      </c>
      <c r="K53" s="178"/>
      <c r="L53" s="178"/>
    </row>
    <row r="54" spans="2:12" s="107" customFormat="1" ht="60.75" customHeight="1">
      <c r="B54" s="316">
        <v>52</v>
      </c>
      <c r="C54" s="95">
        <v>176</v>
      </c>
      <c r="D54" s="402" t="s">
        <v>257</v>
      </c>
      <c r="E54" s="95" t="s">
        <v>499</v>
      </c>
      <c r="F54" s="12" t="s">
        <v>418</v>
      </c>
      <c r="G54" s="97">
        <f>60568430+13167050</f>
        <v>73735480</v>
      </c>
      <c r="H54" s="8" t="s">
        <v>1158</v>
      </c>
      <c r="I54" s="507" t="s">
        <v>286</v>
      </c>
      <c r="J54" s="352" t="s">
        <v>501</v>
      </c>
      <c r="K54" s="178"/>
      <c r="L54" s="178"/>
    </row>
    <row r="55" spans="2:10" s="178" customFormat="1" ht="30">
      <c r="B55" s="316">
        <v>53</v>
      </c>
      <c r="C55" s="7">
        <v>229</v>
      </c>
      <c r="D55" s="402" t="s">
        <v>257</v>
      </c>
      <c r="E55" s="7" t="s">
        <v>590</v>
      </c>
      <c r="F55" s="10" t="s">
        <v>710</v>
      </c>
      <c r="G55" s="394">
        <v>23788470</v>
      </c>
      <c r="H55" s="7" t="s">
        <v>711</v>
      </c>
      <c r="I55" s="112" t="s">
        <v>286</v>
      </c>
      <c r="J55" s="369" t="s">
        <v>764</v>
      </c>
    </row>
    <row r="56" spans="2:10" s="178" customFormat="1" ht="45">
      <c r="B56" s="110">
        <v>54</v>
      </c>
      <c r="C56" s="7">
        <v>38</v>
      </c>
      <c r="D56" s="402" t="s">
        <v>779</v>
      </c>
      <c r="E56" s="7" t="s">
        <v>600</v>
      </c>
      <c r="F56" s="10" t="s">
        <v>781</v>
      </c>
      <c r="G56" s="394">
        <v>60041736</v>
      </c>
      <c r="H56" s="7" t="s">
        <v>782</v>
      </c>
      <c r="I56" s="112" t="s">
        <v>286</v>
      </c>
      <c r="J56" s="369" t="s">
        <v>783</v>
      </c>
    </row>
    <row r="57" spans="2:10" s="178" customFormat="1" ht="45">
      <c r="B57" s="110"/>
      <c r="C57" s="7">
        <v>116</v>
      </c>
      <c r="D57" s="402" t="s">
        <v>779</v>
      </c>
      <c r="E57" s="7" t="s">
        <v>1160</v>
      </c>
      <c r="F57" s="10" t="s">
        <v>1161</v>
      </c>
      <c r="G57" s="394">
        <v>189020280</v>
      </c>
      <c r="H57" s="7" t="s">
        <v>849</v>
      </c>
      <c r="I57" s="112" t="s">
        <v>286</v>
      </c>
      <c r="J57" s="369"/>
    </row>
    <row r="58" spans="2:12" s="107" customFormat="1" ht="46.5" customHeight="1">
      <c r="B58" s="316">
        <v>55</v>
      </c>
      <c r="C58" s="95">
        <v>1</v>
      </c>
      <c r="D58" s="402" t="s">
        <v>258</v>
      </c>
      <c r="E58" s="95" t="s">
        <v>89</v>
      </c>
      <c r="F58" s="10" t="s">
        <v>283</v>
      </c>
      <c r="G58" s="97">
        <v>3745292</v>
      </c>
      <c r="H58" s="99" t="s">
        <v>440</v>
      </c>
      <c r="I58" s="112" t="s">
        <v>503</v>
      </c>
      <c r="J58" s="381" t="s">
        <v>312</v>
      </c>
      <c r="K58" s="178"/>
      <c r="L58" s="178"/>
    </row>
    <row r="59" spans="2:10" s="107" customFormat="1" ht="30">
      <c r="B59" s="316">
        <v>56</v>
      </c>
      <c r="C59" s="95">
        <v>3</v>
      </c>
      <c r="D59" s="402" t="s">
        <v>258</v>
      </c>
      <c r="E59" s="7" t="s">
        <v>590</v>
      </c>
      <c r="F59" s="10" t="s">
        <v>772</v>
      </c>
      <c r="G59" s="394">
        <v>6554261</v>
      </c>
      <c r="H59" s="7" t="s">
        <v>849</v>
      </c>
      <c r="I59" s="112" t="s">
        <v>286</v>
      </c>
      <c r="J59" s="369" t="s">
        <v>832</v>
      </c>
    </row>
    <row r="60" spans="2:12" s="178" customFormat="1" ht="25.5">
      <c r="B60" s="316">
        <v>57</v>
      </c>
      <c r="C60" s="95">
        <v>1</v>
      </c>
      <c r="D60" s="402" t="s">
        <v>259</v>
      </c>
      <c r="E60" s="95" t="s">
        <v>58</v>
      </c>
      <c r="F60" s="95" t="s">
        <v>851</v>
      </c>
      <c r="G60" s="93">
        <v>4681615</v>
      </c>
      <c r="H60" s="7" t="s">
        <v>852</v>
      </c>
      <c r="I60" s="443" t="s">
        <v>463</v>
      </c>
      <c r="J60" s="370" t="s">
        <v>853</v>
      </c>
      <c r="K60" s="107"/>
      <c r="L60" s="107"/>
    </row>
    <row r="61" spans="2:10" s="178" customFormat="1" ht="135.75" customHeight="1">
      <c r="B61" s="110">
        <v>58</v>
      </c>
      <c r="C61" s="95">
        <v>177</v>
      </c>
      <c r="D61" s="402" t="s">
        <v>437</v>
      </c>
      <c r="E61" s="7" t="s">
        <v>89</v>
      </c>
      <c r="F61" s="10" t="s">
        <v>439</v>
      </c>
      <c r="G61" s="481">
        <v>235280537</v>
      </c>
      <c r="H61" s="8" t="s">
        <v>998</v>
      </c>
      <c r="I61" s="112" t="s">
        <v>503</v>
      </c>
      <c r="J61" s="384" t="s">
        <v>487</v>
      </c>
    </row>
    <row r="62" spans="2:12" s="178" customFormat="1" ht="90" customHeight="1">
      <c r="B62" s="316">
        <v>59</v>
      </c>
      <c r="C62" s="95">
        <v>458</v>
      </c>
      <c r="D62" s="402" t="s">
        <v>437</v>
      </c>
      <c r="E62" s="7" t="s">
        <v>434</v>
      </c>
      <c r="F62" s="10" t="s">
        <v>1147</v>
      </c>
      <c r="G62" s="394">
        <v>51819653</v>
      </c>
      <c r="H62" s="7" t="s">
        <v>1148</v>
      </c>
      <c r="I62" s="112" t="s">
        <v>286</v>
      </c>
      <c r="J62" s="369" t="s">
        <v>1149</v>
      </c>
      <c r="K62" s="107"/>
      <c r="L62" s="107"/>
    </row>
    <row r="63" spans="2:10" s="107" customFormat="1" ht="73.5" customHeight="1">
      <c r="B63" s="316">
        <v>60</v>
      </c>
      <c r="C63" s="95">
        <v>3</v>
      </c>
      <c r="D63" s="402" t="s">
        <v>1156</v>
      </c>
      <c r="E63" s="7" t="s">
        <v>1137</v>
      </c>
      <c r="F63" s="10" t="s">
        <v>1138</v>
      </c>
      <c r="G63" s="394">
        <v>2504639</v>
      </c>
      <c r="H63" s="7" t="s">
        <v>1139</v>
      </c>
      <c r="I63" s="112" t="s">
        <v>286</v>
      </c>
      <c r="J63" s="369" t="s">
        <v>1140</v>
      </c>
    </row>
    <row r="64" spans="2:12" s="107" customFormat="1" ht="90" customHeight="1">
      <c r="B64" s="316">
        <v>61</v>
      </c>
      <c r="C64" s="95">
        <v>82</v>
      </c>
      <c r="D64" s="402" t="s">
        <v>429</v>
      </c>
      <c r="E64" s="7" t="s">
        <v>28</v>
      </c>
      <c r="F64" s="10" t="s">
        <v>431</v>
      </c>
      <c r="G64" s="481">
        <v>7490584</v>
      </c>
      <c r="H64" s="8" t="s">
        <v>432</v>
      </c>
      <c r="I64" s="114" t="s">
        <v>503</v>
      </c>
      <c r="J64" s="377" t="s">
        <v>461</v>
      </c>
      <c r="K64" s="178"/>
      <c r="L64" s="178"/>
    </row>
    <row r="65" spans="2:10" s="178" customFormat="1" ht="45">
      <c r="B65" s="110">
        <v>62</v>
      </c>
      <c r="C65" s="95">
        <v>140</v>
      </c>
      <c r="D65" s="402" t="s">
        <v>429</v>
      </c>
      <c r="E65" s="7" t="s">
        <v>753</v>
      </c>
      <c r="F65" s="10" t="s">
        <v>1040</v>
      </c>
      <c r="G65" s="385">
        <v>9363230</v>
      </c>
      <c r="H65" s="7" t="s">
        <v>1041</v>
      </c>
      <c r="I65" s="112" t="s">
        <v>286</v>
      </c>
      <c r="J65" s="369" t="s">
        <v>1042</v>
      </c>
    </row>
    <row r="66" spans="2:12" s="178" customFormat="1" ht="48.75" customHeight="1">
      <c r="B66" s="316">
        <v>63</v>
      </c>
      <c r="C66" s="91">
        <v>21</v>
      </c>
      <c r="D66" s="403" t="s">
        <v>326</v>
      </c>
      <c r="E66" s="91" t="s">
        <v>28</v>
      </c>
      <c r="F66" s="14" t="s">
        <v>104</v>
      </c>
      <c r="G66" s="93">
        <v>42134535</v>
      </c>
      <c r="H66" s="183" t="s">
        <v>22</v>
      </c>
      <c r="I66" s="114" t="s">
        <v>503</v>
      </c>
      <c r="J66" s="318" t="s">
        <v>327</v>
      </c>
      <c r="K66" s="107"/>
      <c r="L66" s="107"/>
    </row>
    <row r="67" spans="2:12" s="178" customFormat="1" ht="75" customHeight="1">
      <c r="B67" s="316">
        <v>64</v>
      </c>
      <c r="C67" s="95">
        <v>21</v>
      </c>
      <c r="D67" s="402" t="s">
        <v>326</v>
      </c>
      <c r="E67" s="7" t="s">
        <v>1073</v>
      </c>
      <c r="F67" s="10" t="s">
        <v>104</v>
      </c>
      <c r="G67" s="394">
        <f>42134535+19662783</f>
        <v>61797318</v>
      </c>
      <c r="H67" s="7" t="s">
        <v>693</v>
      </c>
      <c r="I67" s="467" t="s">
        <v>463</v>
      </c>
      <c r="J67" s="369" t="s">
        <v>1076</v>
      </c>
      <c r="K67" s="107"/>
      <c r="L67" s="107"/>
    </row>
    <row r="68" spans="2:10" s="107" customFormat="1" ht="60">
      <c r="B68" s="316">
        <v>65</v>
      </c>
      <c r="C68" s="95">
        <v>1</v>
      </c>
      <c r="D68" s="402" t="s">
        <v>479</v>
      </c>
      <c r="E68" s="7" t="s">
        <v>482</v>
      </c>
      <c r="F68" s="12" t="s">
        <v>483</v>
      </c>
      <c r="G68" s="481">
        <f>44943504+14981168</f>
        <v>59924672</v>
      </c>
      <c r="H68" s="8" t="s">
        <v>1159</v>
      </c>
      <c r="I68" s="507" t="s">
        <v>286</v>
      </c>
      <c r="J68" s="377" t="s">
        <v>480</v>
      </c>
    </row>
    <row r="69" spans="2:12" s="178" customFormat="1" ht="90.75" customHeight="1">
      <c r="B69" s="110">
        <v>66</v>
      </c>
      <c r="C69" s="5">
        <v>68</v>
      </c>
      <c r="D69" s="403" t="s">
        <v>413</v>
      </c>
      <c r="E69" s="5" t="s">
        <v>415</v>
      </c>
      <c r="F69" s="10" t="s">
        <v>205</v>
      </c>
      <c r="G69" s="25">
        <v>16853814</v>
      </c>
      <c r="H69" s="13" t="s">
        <v>206</v>
      </c>
      <c r="I69" s="114" t="s">
        <v>503</v>
      </c>
      <c r="J69" s="382" t="s">
        <v>416</v>
      </c>
      <c r="K69" s="107"/>
      <c r="L69" s="107"/>
    </row>
    <row r="70" spans="2:12" s="107" customFormat="1" ht="45">
      <c r="B70" s="316">
        <v>67</v>
      </c>
      <c r="C70" s="95">
        <v>83</v>
      </c>
      <c r="D70" s="402" t="s">
        <v>413</v>
      </c>
      <c r="E70" s="95" t="s">
        <v>850</v>
      </c>
      <c r="F70" s="10" t="s">
        <v>847</v>
      </c>
      <c r="G70" s="394">
        <v>32771305</v>
      </c>
      <c r="H70" s="7" t="s">
        <v>999</v>
      </c>
      <c r="I70" s="112" t="s">
        <v>286</v>
      </c>
      <c r="J70" s="369" t="s">
        <v>416</v>
      </c>
      <c r="K70" s="178"/>
      <c r="L70" s="178"/>
    </row>
    <row r="71" spans="2:10" s="178" customFormat="1" ht="30">
      <c r="B71" s="316">
        <v>68</v>
      </c>
      <c r="C71" s="91">
        <v>4</v>
      </c>
      <c r="D71" s="403" t="s">
        <v>120</v>
      </c>
      <c r="E71" s="91" t="s">
        <v>28</v>
      </c>
      <c r="F71" s="14" t="s">
        <v>122</v>
      </c>
      <c r="G71" s="93">
        <v>8895069</v>
      </c>
      <c r="H71" s="92" t="s">
        <v>123</v>
      </c>
      <c r="I71" s="443" t="s">
        <v>463</v>
      </c>
      <c r="J71" s="111" t="s">
        <v>313</v>
      </c>
    </row>
    <row r="72" spans="1:12" s="107" customFormat="1" ht="75" customHeight="1">
      <c r="A72" s="178"/>
      <c r="B72" s="316">
        <v>69</v>
      </c>
      <c r="C72" s="5">
        <v>2</v>
      </c>
      <c r="D72" s="403" t="s">
        <v>402</v>
      </c>
      <c r="E72" s="5" t="s">
        <v>394</v>
      </c>
      <c r="F72" s="10" t="s">
        <v>404</v>
      </c>
      <c r="G72" s="25">
        <f>39325566+19662783</f>
        <v>58988349</v>
      </c>
      <c r="H72" s="13" t="s">
        <v>484</v>
      </c>
      <c r="I72" s="443" t="s">
        <v>463</v>
      </c>
      <c r="J72" s="382" t="s">
        <v>407</v>
      </c>
      <c r="K72" s="178"/>
      <c r="L72" s="178"/>
    </row>
    <row r="73" spans="1:10" s="107" customFormat="1" ht="36">
      <c r="A73" s="178"/>
      <c r="B73" s="110">
        <v>70</v>
      </c>
      <c r="C73" s="91">
        <v>1</v>
      </c>
      <c r="D73" s="403" t="s">
        <v>42</v>
      </c>
      <c r="E73" s="91" t="s">
        <v>28</v>
      </c>
      <c r="F73" s="10" t="s">
        <v>43</v>
      </c>
      <c r="G73" s="93">
        <v>18726460</v>
      </c>
      <c r="H73" s="92" t="s">
        <v>44</v>
      </c>
      <c r="I73" s="112" t="s">
        <v>503</v>
      </c>
      <c r="J73" s="111" t="s">
        <v>45</v>
      </c>
    </row>
    <row r="74" spans="1:10" s="107" customFormat="1" ht="60" customHeight="1">
      <c r="A74" s="178"/>
      <c r="B74" s="316">
        <v>71</v>
      </c>
      <c r="C74" s="95">
        <v>4</v>
      </c>
      <c r="D74" s="402" t="s">
        <v>42</v>
      </c>
      <c r="E74" s="7" t="s">
        <v>89</v>
      </c>
      <c r="F74" s="10" t="s">
        <v>794</v>
      </c>
      <c r="G74" s="93">
        <v>11235876</v>
      </c>
      <c r="H74" s="7" t="s">
        <v>795</v>
      </c>
      <c r="I74" s="112" t="s">
        <v>286</v>
      </c>
      <c r="J74" s="369" t="s">
        <v>796</v>
      </c>
    </row>
    <row r="75" spans="1:12" s="107" customFormat="1" ht="45">
      <c r="A75" s="178"/>
      <c r="B75" s="316">
        <v>72</v>
      </c>
      <c r="C75" s="95">
        <v>3</v>
      </c>
      <c r="D75" s="402" t="s">
        <v>42</v>
      </c>
      <c r="E75" s="7" t="s">
        <v>415</v>
      </c>
      <c r="F75" s="351" t="s">
        <v>206</v>
      </c>
      <c r="G75" s="385">
        <v>11235876</v>
      </c>
      <c r="H75" s="7" t="s">
        <v>799</v>
      </c>
      <c r="I75" s="112" t="s">
        <v>503</v>
      </c>
      <c r="J75" s="369" t="s">
        <v>796</v>
      </c>
      <c r="K75" s="178"/>
      <c r="L75" s="178"/>
    </row>
    <row r="76" spans="1:10" s="107" customFormat="1" ht="30">
      <c r="A76" s="178"/>
      <c r="B76" s="316">
        <v>73</v>
      </c>
      <c r="C76" s="7">
        <v>6</v>
      </c>
      <c r="D76" s="402" t="s">
        <v>770</v>
      </c>
      <c r="E76" s="7" t="s">
        <v>590</v>
      </c>
      <c r="F76" s="10" t="s">
        <v>772</v>
      </c>
      <c r="G76" s="394">
        <v>16853814</v>
      </c>
      <c r="H76" s="7" t="s">
        <v>773</v>
      </c>
      <c r="I76" s="112" t="s">
        <v>286</v>
      </c>
      <c r="J76" s="369" t="s">
        <v>774</v>
      </c>
    </row>
    <row r="77" spans="2:12" s="107" customFormat="1" ht="30" customHeight="1">
      <c r="B77" s="110">
        <v>74</v>
      </c>
      <c r="C77" s="7">
        <v>4</v>
      </c>
      <c r="D77" s="402" t="s">
        <v>770</v>
      </c>
      <c r="E77" s="7" t="s">
        <v>89</v>
      </c>
      <c r="F77" s="10" t="s">
        <v>431</v>
      </c>
      <c r="G77" s="394">
        <v>8426907</v>
      </c>
      <c r="H77" s="7" t="s">
        <v>775</v>
      </c>
      <c r="I77" s="112" t="s">
        <v>503</v>
      </c>
      <c r="J77" s="369" t="s">
        <v>774</v>
      </c>
      <c r="K77" s="178"/>
      <c r="L77" s="178"/>
    </row>
    <row r="78" spans="2:12" s="107" customFormat="1" ht="30">
      <c r="B78" s="316">
        <v>75</v>
      </c>
      <c r="C78" s="91">
        <v>3</v>
      </c>
      <c r="D78" s="403" t="s">
        <v>133</v>
      </c>
      <c r="E78" s="91" t="s">
        <v>118</v>
      </c>
      <c r="F78" s="10" t="s">
        <v>41</v>
      </c>
      <c r="G78" s="93">
        <f>13167050+5266820</f>
        <v>18433870</v>
      </c>
      <c r="H78" s="92" t="s">
        <v>22</v>
      </c>
      <c r="I78" s="112" t="s">
        <v>503</v>
      </c>
      <c r="J78" s="318" t="s">
        <v>135</v>
      </c>
      <c r="K78" s="178"/>
      <c r="L78" s="178"/>
    </row>
    <row r="79" spans="2:10" s="107" customFormat="1" ht="60.75" customHeight="1">
      <c r="B79" s="316">
        <v>76</v>
      </c>
      <c r="C79" s="95">
        <v>6</v>
      </c>
      <c r="D79" s="402" t="s">
        <v>133</v>
      </c>
      <c r="E79" s="95" t="s">
        <v>504</v>
      </c>
      <c r="F79" s="10" t="s">
        <v>558</v>
      </c>
      <c r="G79" s="394">
        <v>13167050</v>
      </c>
      <c r="H79" s="7" t="s">
        <v>18</v>
      </c>
      <c r="I79" s="112" t="s">
        <v>286</v>
      </c>
      <c r="J79" s="370"/>
    </row>
    <row r="80" spans="2:12" s="107" customFormat="1" ht="45">
      <c r="B80" s="316">
        <v>77</v>
      </c>
      <c r="C80" s="95">
        <v>84</v>
      </c>
      <c r="D80" s="402" t="s">
        <v>447</v>
      </c>
      <c r="E80" s="7" t="s">
        <v>449</v>
      </c>
      <c r="F80" s="10" t="s">
        <v>450</v>
      </c>
      <c r="G80" s="481">
        <v>42134535</v>
      </c>
      <c r="H80" s="8" t="s">
        <v>451</v>
      </c>
      <c r="I80" s="114" t="s">
        <v>503</v>
      </c>
      <c r="J80" s="371" t="s">
        <v>452</v>
      </c>
      <c r="K80" s="178"/>
      <c r="L80" s="178"/>
    </row>
    <row r="81" spans="2:10" s="107" customFormat="1" ht="45">
      <c r="B81" s="110">
        <v>78</v>
      </c>
      <c r="C81" s="95">
        <v>174</v>
      </c>
      <c r="D81" s="402" t="s">
        <v>447</v>
      </c>
      <c r="E81" s="7" t="s">
        <v>1067</v>
      </c>
      <c r="F81" s="10" t="s">
        <v>1068</v>
      </c>
      <c r="G81" s="394">
        <v>25017385</v>
      </c>
      <c r="H81" s="7" t="s">
        <v>1069</v>
      </c>
      <c r="I81" s="112" t="s">
        <v>286</v>
      </c>
      <c r="J81" s="369" t="s">
        <v>1070</v>
      </c>
    </row>
    <row r="82" spans="2:12" s="107" customFormat="1" ht="60">
      <c r="B82" s="316">
        <v>79</v>
      </c>
      <c r="C82" s="95">
        <v>17</v>
      </c>
      <c r="D82" s="402" t="s">
        <v>421</v>
      </c>
      <c r="E82" s="95" t="s">
        <v>28</v>
      </c>
      <c r="F82" s="10">
        <v>43897</v>
      </c>
      <c r="G82" s="97">
        <v>28183323</v>
      </c>
      <c r="H82" s="8" t="s">
        <v>423</v>
      </c>
      <c r="I82" s="443" t="s">
        <v>463</v>
      </c>
      <c r="J82" s="395" t="s">
        <v>424</v>
      </c>
      <c r="K82" s="178"/>
      <c r="L82" s="178"/>
    </row>
    <row r="83" spans="2:10" s="107" customFormat="1" ht="30">
      <c r="B83" s="316">
        <v>80</v>
      </c>
      <c r="C83" s="95">
        <v>2</v>
      </c>
      <c r="D83" s="402" t="s">
        <v>611</v>
      </c>
      <c r="E83" s="95" t="s">
        <v>590</v>
      </c>
      <c r="F83" s="10" t="s">
        <v>406</v>
      </c>
      <c r="G83" s="176">
        <v>11235876</v>
      </c>
      <c r="H83" s="8" t="s">
        <v>613</v>
      </c>
      <c r="I83" s="467" t="s">
        <v>463</v>
      </c>
      <c r="J83" s="352" t="s">
        <v>614</v>
      </c>
    </row>
    <row r="84" spans="2:12" s="107" customFormat="1" ht="36">
      <c r="B84" s="316">
        <v>81</v>
      </c>
      <c r="C84" s="5">
        <v>2</v>
      </c>
      <c r="D84" s="403" t="s">
        <v>548</v>
      </c>
      <c r="E84" s="5" t="s">
        <v>89</v>
      </c>
      <c r="F84" s="10" t="s">
        <v>550</v>
      </c>
      <c r="G84" s="175">
        <v>22471752</v>
      </c>
      <c r="H84" s="13" t="s">
        <v>551</v>
      </c>
      <c r="I84" s="112" t="s">
        <v>503</v>
      </c>
      <c r="J84" s="378" t="s">
        <v>552</v>
      </c>
      <c r="L84" s="302"/>
    </row>
    <row r="85" spans="2:10" s="107" customFormat="1" ht="60">
      <c r="B85" s="110">
        <v>82</v>
      </c>
      <c r="C85" s="95">
        <v>4</v>
      </c>
      <c r="D85" s="402" t="s">
        <v>548</v>
      </c>
      <c r="E85" s="95" t="s">
        <v>28</v>
      </c>
      <c r="F85" s="10" t="s">
        <v>799</v>
      </c>
      <c r="G85" s="394">
        <v>35000000</v>
      </c>
      <c r="H85" s="7" t="s">
        <v>800</v>
      </c>
      <c r="I85" s="112" t="s">
        <v>286</v>
      </c>
      <c r="J85" s="369" t="s">
        <v>801</v>
      </c>
    </row>
    <row r="86" spans="2:10" s="107" customFormat="1" ht="57.75" customHeight="1">
      <c r="B86" s="316">
        <v>83</v>
      </c>
      <c r="C86" s="91">
        <v>1</v>
      </c>
      <c r="D86" s="403" t="s">
        <v>87</v>
      </c>
      <c r="E86" s="91" t="s">
        <v>89</v>
      </c>
      <c r="F86" s="14" t="s">
        <v>90</v>
      </c>
      <c r="G86" s="93">
        <f>28089690+14044845</f>
        <v>42134535</v>
      </c>
      <c r="H86" s="92" t="s">
        <v>624</v>
      </c>
      <c r="I86" s="114" t="s">
        <v>503</v>
      </c>
      <c r="J86" s="353" t="s">
        <v>314</v>
      </c>
    </row>
    <row r="87" spans="2:10" s="107" customFormat="1" ht="90">
      <c r="B87" s="316">
        <v>84</v>
      </c>
      <c r="C87" s="95">
        <v>4</v>
      </c>
      <c r="D87" s="402" t="s">
        <v>87</v>
      </c>
      <c r="E87" s="7" t="s">
        <v>28</v>
      </c>
      <c r="F87" s="10" t="s">
        <v>1151</v>
      </c>
      <c r="G87" s="394">
        <f>41918212+18726460</f>
        <v>60644672</v>
      </c>
      <c r="H87" s="7" t="s">
        <v>1153</v>
      </c>
      <c r="I87" s="507" t="s">
        <v>286</v>
      </c>
      <c r="J87" s="369" t="s">
        <v>1154</v>
      </c>
    </row>
    <row r="88" spans="2:10" s="107" customFormat="1" ht="47.25" customHeight="1">
      <c r="B88" s="316">
        <v>85</v>
      </c>
      <c r="C88" s="91">
        <v>2</v>
      </c>
      <c r="D88" s="403" t="s">
        <v>112</v>
      </c>
      <c r="E88" s="91" t="s">
        <v>28</v>
      </c>
      <c r="F88" s="14" t="s">
        <v>49</v>
      </c>
      <c r="G88" s="93">
        <v>40027824</v>
      </c>
      <c r="H88" s="92" t="s">
        <v>44</v>
      </c>
      <c r="I88" s="114" t="s">
        <v>503</v>
      </c>
      <c r="J88" s="111" t="s">
        <v>315</v>
      </c>
    </row>
    <row r="89" spans="2:10" s="107" customFormat="1" ht="45" customHeight="1">
      <c r="B89" s="110">
        <v>86</v>
      </c>
      <c r="C89" s="95">
        <v>5</v>
      </c>
      <c r="D89" s="402" t="s">
        <v>112</v>
      </c>
      <c r="E89" s="7" t="s">
        <v>553</v>
      </c>
      <c r="F89" s="10" t="s">
        <v>206</v>
      </c>
      <c r="G89" s="394">
        <v>62265504</v>
      </c>
      <c r="H89" s="7" t="s">
        <v>843</v>
      </c>
      <c r="I89" s="112" t="s">
        <v>286</v>
      </c>
      <c r="J89" s="369" t="s">
        <v>1071</v>
      </c>
    </row>
    <row r="90" spans="2:10" s="107" customFormat="1" ht="45" customHeight="1">
      <c r="B90" s="316">
        <v>87</v>
      </c>
      <c r="C90" s="95">
        <v>1</v>
      </c>
      <c r="D90" s="402" t="s">
        <v>270</v>
      </c>
      <c r="E90" s="10" t="s">
        <v>475</v>
      </c>
      <c r="F90" s="7" t="s">
        <v>1024</v>
      </c>
      <c r="G90" s="385">
        <v>9925024</v>
      </c>
      <c r="H90" s="7" t="s">
        <v>1025</v>
      </c>
      <c r="I90" s="112" t="s">
        <v>503</v>
      </c>
      <c r="J90" s="7" t="s">
        <v>1026</v>
      </c>
    </row>
    <row r="91" spans="2:10" s="107" customFormat="1" ht="45" customHeight="1">
      <c r="B91" s="316">
        <v>88</v>
      </c>
      <c r="C91" s="95">
        <v>3</v>
      </c>
      <c r="D91" s="402" t="s">
        <v>270</v>
      </c>
      <c r="E91" s="10" t="s">
        <v>1027</v>
      </c>
      <c r="F91" s="7" t="s">
        <v>600</v>
      </c>
      <c r="G91" s="385">
        <v>58988349</v>
      </c>
      <c r="H91" s="7" t="s">
        <v>1028</v>
      </c>
      <c r="I91" s="112" t="s">
        <v>286</v>
      </c>
      <c r="J91" s="7" t="s">
        <v>1029</v>
      </c>
    </row>
    <row r="92" spans="2:11" s="107" customFormat="1" ht="30">
      <c r="B92" s="316">
        <v>89</v>
      </c>
      <c r="C92" s="91">
        <v>1</v>
      </c>
      <c r="D92" s="403" t="s">
        <v>19</v>
      </c>
      <c r="E92" s="91" t="s">
        <v>20</v>
      </c>
      <c r="F92" s="10" t="s">
        <v>21</v>
      </c>
      <c r="G92" s="184">
        <f>14781779+6971862</f>
        <v>21753641</v>
      </c>
      <c r="H92" s="94" t="s">
        <v>689</v>
      </c>
      <c r="I92" s="112" t="s">
        <v>503</v>
      </c>
      <c r="J92" s="318" t="s">
        <v>316</v>
      </c>
      <c r="K92" s="107" t="s">
        <v>792</v>
      </c>
    </row>
    <row r="93" spans="2:10" s="107" customFormat="1" ht="45">
      <c r="B93" s="110">
        <v>90</v>
      </c>
      <c r="C93" s="95">
        <v>4</v>
      </c>
      <c r="D93" s="402" t="s">
        <v>19</v>
      </c>
      <c r="E93" s="95" t="s">
        <v>89</v>
      </c>
      <c r="F93" s="10" t="s">
        <v>794</v>
      </c>
      <c r="G93" s="394">
        <v>13900745</v>
      </c>
      <c r="H93" s="7" t="s">
        <v>849</v>
      </c>
      <c r="I93" s="112" t="s">
        <v>286</v>
      </c>
      <c r="J93" s="369" t="s">
        <v>834</v>
      </c>
    </row>
    <row r="94" spans="2:10" s="107" customFormat="1" ht="30">
      <c r="B94" s="316">
        <v>91</v>
      </c>
      <c r="C94" s="91">
        <v>1</v>
      </c>
      <c r="D94" s="403" t="s">
        <v>507</v>
      </c>
      <c r="E94" s="91" t="s">
        <v>509</v>
      </c>
      <c r="F94" s="10" t="s">
        <v>510</v>
      </c>
      <c r="G94" s="93">
        <v>13693725</v>
      </c>
      <c r="H94" s="185" t="s">
        <v>513</v>
      </c>
      <c r="I94" s="112" t="s">
        <v>503</v>
      </c>
      <c r="J94" s="378" t="s">
        <v>512</v>
      </c>
    </row>
    <row r="95" spans="2:10" s="107" customFormat="1" ht="45">
      <c r="B95" s="316">
        <v>92</v>
      </c>
      <c r="C95" s="91">
        <v>11</v>
      </c>
      <c r="D95" s="403" t="s">
        <v>507</v>
      </c>
      <c r="E95" s="91">
        <v>201</v>
      </c>
      <c r="F95" s="10" t="s">
        <v>618</v>
      </c>
      <c r="G95" s="175">
        <v>30582653</v>
      </c>
      <c r="H95" s="13" t="s">
        <v>18</v>
      </c>
      <c r="I95" s="112" t="s">
        <v>286</v>
      </c>
      <c r="J95" s="396" t="s">
        <v>619</v>
      </c>
    </row>
    <row r="96" spans="2:10" s="107" customFormat="1" ht="36">
      <c r="B96" s="316">
        <v>93</v>
      </c>
      <c r="C96" s="95">
        <v>1</v>
      </c>
      <c r="D96" s="402" t="s">
        <v>50</v>
      </c>
      <c r="E96" s="95" t="s">
        <v>28</v>
      </c>
      <c r="F96" s="10" t="s">
        <v>55</v>
      </c>
      <c r="G96" s="97">
        <v>14981168</v>
      </c>
      <c r="H96" s="96" t="s">
        <v>56</v>
      </c>
      <c r="I96" s="112" t="s">
        <v>503</v>
      </c>
      <c r="J96" s="370" t="s">
        <v>317</v>
      </c>
    </row>
    <row r="97" spans="2:10" s="107" customFormat="1" ht="45">
      <c r="B97" s="110">
        <v>94</v>
      </c>
      <c r="C97" s="95">
        <v>3</v>
      </c>
      <c r="D97" s="402" t="s">
        <v>50</v>
      </c>
      <c r="E97" s="95" t="s">
        <v>454</v>
      </c>
      <c r="F97" s="10" t="s">
        <v>609</v>
      </c>
      <c r="G97" s="176">
        <v>29962336</v>
      </c>
      <c r="H97" s="8" t="s">
        <v>18</v>
      </c>
      <c r="I97" s="112" t="s">
        <v>286</v>
      </c>
      <c r="J97" s="352" t="s">
        <v>610</v>
      </c>
    </row>
    <row r="98" spans="2:10" s="107" customFormat="1" ht="30">
      <c r="B98" s="316">
        <v>95</v>
      </c>
      <c r="C98" s="91">
        <v>2</v>
      </c>
      <c r="D98" s="403" t="s">
        <v>191</v>
      </c>
      <c r="E98" s="91" t="s">
        <v>28</v>
      </c>
      <c r="F98" s="10" t="s">
        <v>193</v>
      </c>
      <c r="G98" s="93">
        <v>4681615</v>
      </c>
      <c r="H98" s="92" t="s">
        <v>22</v>
      </c>
      <c r="I98" s="112" t="s">
        <v>503</v>
      </c>
      <c r="J98" s="111" t="s">
        <v>195</v>
      </c>
    </row>
    <row r="99" spans="2:10" s="107" customFormat="1" ht="30">
      <c r="B99" s="316">
        <v>96</v>
      </c>
      <c r="C99" s="95">
        <v>100</v>
      </c>
      <c r="D99" s="402" t="s">
        <v>191</v>
      </c>
      <c r="E99" s="5" t="s">
        <v>553</v>
      </c>
      <c r="F99" s="10" t="s">
        <v>206</v>
      </c>
      <c r="G99" s="176">
        <v>6554261</v>
      </c>
      <c r="H99" s="8" t="s">
        <v>18</v>
      </c>
      <c r="I99" s="112" t="s">
        <v>286</v>
      </c>
      <c r="J99" s="352" t="s">
        <v>616</v>
      </c>
    </row>
    <row r="100" spans="2:10" s="107" customFormat="1" ht="60">
      <c r="B100" s="316">
        <v>97</v>
      </c>
      <c r="C100" s="95">
        <v>44</v>
      </c>
      <c r="D100" s="402" t="s">
        <v>442</v>
      </c>
      <c r="E100" s="7" t="s">
        <v>28</v>
      </c>
      <c r="F100" s="10" t="s">
        <v>444</v>
      </c>
      <c r="G100" s="481">
        <v>32701305</v>
      </c>
      <c r="H100" s="8" t="s">
        <v>445</v>
      </c>
      <c r="I100" s="112" t="s">
        <v>503</v>
      </c>
      <c r="J100" s="371" t="s">
        <v>488</v>
      </c>
    </row>
    <row r="101" spans="2:10" s="107" customFormat="1" ht="45">
      <c r="B101" s="110">
        <v>98</v>
      </c>
      <c r="C101" s="7">
        <v>86</v>
      </c>
      <c r="D101" s="402" t="s">
        <v>442</v>
      </c>
      <c r="E101" s="7" t="s">
        <v>777</v>
      </c>
      <c r="F101" s="10" t="s">
        <v>423</v>
      </c>
      <c r="G101" s="394">
        <v>32771305</v>
      </c>
      <c r="H101" s="7" t="s">
        <v>768</v>
      </c>
      <c r="I101" s="112" t="s">
        <v>286</v>
      </c>
      <c r="J101" s="369" t="s">
        <v>778</v>
      </c>
    </row>
    <row r="102" spans="2:10" s="107" customFormat="1" ht="45">
      <c r="B102" s="316">
        <v>99</v>
      </c>
      <c r="C102" s="95">
        <v>117</v>
      </c>
      <c r="D102" s="402" t="s">
        <v>841</v>
      </c>
      <c r="E102" s="95" t="s">
        <v>753</v>
      </c>
      <c r="F102" s="10" t="s">
        <v>799</v>
      </c>
      <c r="G102" s="394">
        <v>11235876</v>
      </c>
      <c r="H102" s="7" t="s">
        <v>843</v>
      </c>
      <c r="I102" s="112" t="s">
        <v>286</v>
      </c>
      <c r="J102" s="370"/>
    </row>
    <row r="103" spans="2:10" s="107" customFormat="1" ht="36">
      <c r="B103" s="316">
        <v>100</v>
      </c>
      <c r="C103" s="91">
        <v>17</v>
      </c>
      <c r="D103" s="403" t="s">
        <v>61</v>
      </c>
      <c r="E103" s="91" t="s">
        <v>28</v>
      </c>
      <c r="F103" s="7" t="s">
        <v>41</v>
      </c>
      <c r="G103" s="93">
        <v>18726460</v>
      </c>
      <c r="H103" s="92" t="s">
        <v>62</v>
      </c>
      <c r="I103" s="112" t="s">
        <v>503</v>
      </c>
      <c r="J103" s="111" t="s">
        <v>318</v>
      </c>
    </row>
    <row r="104" spans="2:10" s="107" customFormat="1" ht="25.5">
      <c r="B104" s="316">
        <v>101</v>
      </c>
      <c r="C104" s="95">
        <v>6</v>
      </c>
      <c r="D104" s="402" t="s">
        <v>61</v>
      </c>
      <c r="E104" s="95" t="s">
        <v>854</v>
      </c>
      <c r="F104" s="95" t="s">
        <v>411</v>
      </c>
      <c r="G104" s="93">
        <v>19662786</v>
      </c>
      <c r="H104" s="95" t="s">
        <v>18</v>
      </c>
      <c r="I104" s="112" t="s">
        <v>286</v>
      </c>
      <c r="J104" s="370" t="s">
        <v>855</v>
      </c>
    </row>
    <row r="105" spans="2:10" s="107" customFormat="1" ht="60">
      <c r="B105" s="110">
        <v>102</v>
      </c>
      <c r="C105" s="91">
        <v>2</v>
      </c>
      <c r="D105" s="403" t="s">
        <v>196</v>
      </c>
      <c r="E105" s="91" t="s">
        <v>89</v>
      </c>
      <c r="F105" s="10" t="s">
        <v>198</v>
      </c>
      <c r="G105" s="93">
        <v>50561442</v>
      </c>
      <c r="H105" s="92" t="s">
        <v>445</v>
      </c>
      <c r="I105" s="114" t="s">
        <v>503</v>
      </c>
      <c r="J105" s="111" t="s">
        <v>200</v>
      </c>
    </row>
    <row r="106" spans="2:10" s="107" customFormat="1" ht="105">
      <c r="B106" s="316">
        <v>103</v>
      </c>
      <c r="C106" s="95">
        <v>6</v>
      </c>
      <c r="D106" s="402" t="s">
        <v>196</v>
      </c>
      <c r="E106" s="7" t="s">
        <v>48</v>
      </c>
      <c r="F106" s="10" t="s">
        <v>1033</v>
      </c>
      <c r="G106" s="385">
        <v>44943504</v>
      </c>
      <c r="H106" s="7" t="s">
        <v>18</v>
      </c>
      <c r="I106" s="112" t="s">
        <v>286</v>
      </c>
      <c r="J106" s="369" t="s">
        <v>1034</v>
      </c>
    </row>
    <row r="107" spans="2:10" s="107" customFormat="1" ht="51">
      <c r="B107" s="316">
        <v>104</v>
      </c>
      <c r="C107" s="95">
        <v>170</v>
      </c>
      <c r="D107" s="402" t="s">
        <v>296</v>
      </c>
      <c r="E107" s="95" t="s">
        <v>298</v>
      </c>
      <c r="F107" s="10" t="s">
        <v>300</v>
      </c>
      <c r="G107" s="97">
        <v>6086100</v>
      </c>
      <c r="H107" s="101" t="s">
        <v>299</v>
      </c>
      <c r="I107" s="112" t="s">
        <v>503</v>
      </c>
      <c r="J107" s="381" t="s">
        <v>319</v>
      </c>
    </row>
    <row r="108" spans="2:10" s="107" customFormat="1" ht="51">
      <c r="B108" s="316">
        <v>105</v>
      </c>
      <c r="C108" s="95">
        <v>199</v>
      </c>
      <c r="D108" s="402" t="s">
        <v>296</v>
      </c>
      <c r="E108" s="95" t="s">
        <v>504</v>
      </c>
      <c r="F108" s="10" t="s">
        <v>506</v>
      </c>
      <c r="G108" s="97">
        <v>11005697</v>
      </c>
      <c r="H108" s="101" t="s">
        <v>18</v>
      </c>
      <c r="I108" s="112" t="s">
        <v>286</v>
      </c>
      <c r="J108" s="381" t="s">
        <v>319</v>
      </c>
    </row>
    <row r="109" spans="2:10" s="107" customFormat="1" ht="30">
      <c r="B109" s="110">
        <v>106</v>
      </c>
      <c r="C109" s="95">
        <v>19</v>
      </c>
      <c r="D109" s="402" t="s">
        <v>502</v>
      </c>
      <c r="E109" s="95" t="s">
        <v>15</v>
      </c>
      <c r="F109" s="10" t="s">
        <v>16</v>
      </c>
      <c r="G109" s="100">
        <v>41198212</v>
      </c>
      <c r="H109" s="96" t="s">
        <v>18</v>
      </c>
      <c r="I109" s="112" t="s">
        <v>286</v>
      </c>
      <c r="J109" s="370" t="s">
        <v>322</v>
      </c>
    </row>
    <row r="110" spans="2:10" s="107" customFormat="1" ht="30">
      <c r="B110" s="316">
        <v>107</v>
      </c>
      <c r="C110" s="91">
        <v>1</v>
      </c>
      <c r="D110" s="403" t="s">
        <v>208</v>
      </c>
      <c r="E110" s="186" t="s">
        <v>28</v>
      </c>
      <c r="F110" s="10" t="s">
        <v>104</v>
      </c>
      <c r="G110" s="93">
        <f>11235876+2543972</f>
        <v>13779848</v>
      </c>
      <c r="H110" s="92" t="s">
        <v>782</v>
      </c>
      <c r="I110" s="508" t="s">
        <v>286</v>
      </c>
      <c r="J110" s="353" t="s">
        <v>320</v>
      </c>
    </row>
    <row r="111" spans="2:10" s="107" customFormat="1" ht="36">
      <c r="B111" s="316">
        <v>108</v>
      </c>
      <c r="C111" s="91">
        <v>38</v>
      </c>
      <c r="D111" s="403" t="s">
        <v>47</v>
      </c>
      <c r="E111" s="91" t="s">
        <v>48</v>
      </c>
      <c r="F111" s="10" t="s">
        <v>49</v>
      </c>
      <c r="G111" s="93">
        <v>14606664</v>
      </c>
      <c r="H111" s="92" t="s">
        <v>44</v>
      </c>
      <c r="I111" s="112" t="s">
        <v>503</v>
      </c>
      <c r="J111" s="353" t="s">
        <v>321</v>
      </c>
    </row>
    <row r="112" spans="2:10" s="107" customFormat="1" ht="45">
      <c r="B112" s="316">
        <v>109</v>
      </c>
      <c r="C112" s="7">
        <v>131</v>
      </c>
      <c r="D112" s="402" t="s">
        <v>47</v>
      </c>
      <c r="E112" s="7" t="s">
        <v>58</v>
      </c>
      <c r="F112" s="10" t="s">
        <v>750</v>
      </c>
      <c r="G112" s="394">
        <v>26217044</v>
      </c>
      <c r="H112" s="8" t="s">
        <v>751</v>
      </c>
      <c r="I112" s="112" t="s">
        <v>286</v>
      </c>
      <c r="J112" s="352" t="s">
        <v>752</v>
      </c>
    </row>
    <row r="113" spans="2:10" s="107" customFormat="1" ht="60">
      <c r="B113" s="110">
        <v>110</v>
      </c>
      <c r="C113" s="91">
        <v>1</v>
      </c>
      <c r="D113" s="403" t="s">
        <v>33</v>
      </c>
      <c r="E113" s="91" t="s">
        <v>28</v>
      </c>
      <c r="F113" s="14" t="s">
        <v>34</v>
      </c>
      <c r="G113" s="93">
        <v>46230932</v>
      </c>
      <c r="H113" s="92" t="s">
        <v>35</v>
      </c>
      <c r="I113" s="112" t="s">
        <v>503</v>
      </c>
      <c r="J113" s="318" t="s">
        <v>36</v>
      </c>
    </row>
    <row r="114" spans="2:10" s="107" customFormat="1" ht="105">
      <c r="B114" s="316">
        <v>111</v>
      </c>
      <c r="C114" s="91">
        <v>3</v>
      </c>
      <c r="D114" s="403" t="s">
        <v>33</v>
      </c>
      <c r="E114" s="5" t="s">
        <v>553</v>
      </c>
      <c r="F114" s="10" t="s">
        <v>606</v>
      </c>
      <c r="G114" s="179">
        <v>65542610</v>
      </c>
      <c r="H114" s="13" t="s">
        <v>456</v>
      </c>
      <c r="I114" s="112" t="s">
        <v>286</v>
      </c>
      <c r="J114" s="396" t="s">
        <v>622</v>
      </c>
    </row>
    <row r="115" spans="2:10" s="107" customFormat="1" ht="30">
      <c r="B115" s="316">
        <v>112</v>
      </c>
      <c r="C115" s="95">
        <v>146</v>
      </c>
      <c r="D115" s="402" t="s">
        <v>604</v>
      </c>
      <c r="E115" s="95" t="s">
        <v>28</v>
      </c>
      <c r="F115" s="10" t="s">
        <v>606</v>
      </c>
      <c r="G115" s="394">
        <v>16179661</v>
      </c>
      <c r="H115" s="7" t="s">
        <v>840</v>
      </c>
      <c r="I115" s="112" t="s">
        <v>503</v>
      </c>
      <c r="J115" s="369" t="s">
        <v>607</v>
      </c>
    </row>
    <row r="116" spans="2:10" s="107" customFormat="1" ht="30">
      <c r="B116" s="316">
        <v>113</v>
      </c>
      <c r="C116" s="7">
        <v>204</v>
      </c>
      <c r="D116" s="402" t="s">
        <v>604</v>
      </c>
      <c r="E116" s="7" t="s">
        <v>89</v>
      </c>
      <c r="F116" s="10" t="s">
        <v>1049</v>
      </c>
      <c r="G116" s="385">
        <v>13377876</v>
      </c>
      <c r="H116" s="7" t="s">
        <v>843</v>
      </c>
      <c r="I116" s="112" t="s">
        <v>286</v>
      </c>
      <c r="J116" s="369" t="s">
        <v>1050</v>
      </c>
    </row>
    <row r="117" spans="2:10" s="107" customFormat="1" ht="48">
      <c r="B117" s="110">
        <v>114</v>
      </c>
      <c r="C117" s="91">
        <v>1</v>
      </c>
      <c r="D117" s="403" t="s">
        <v>116</v>
      </c>
      <c r="E117" s="91" t="s">
        <v>118</v>
      </c>
      <c r="F117" s="14" t="s">
        <v>41</v>
      </c>
      <c r="G117" s="93">
        <v>32771305</v>
      </c>
      <c r="H117" s="92" t="s">
        <v>44</v>
      </c>
      <c r="I117" s="112" t="s">
        <v>559</v>
      </c>
      <c r="J117" s="111" t="s">
        <v>323</v>
      </c>
    </row>
    <row r="118" spans="2:10" s="107" customFormat="1" ht="60">
      <c r="B118" s="316">
        <v>115</v>
      </c>
      <c r="C118" s="91">
        <v>4</v>
      </c>
      <c r="D118" s="403" t="s">
        <v>116</v>
      </c>
      <c r="E118" s="7" t="s">
        <v>692</v>
      </c>
      <c r="F118" s="10" t="s">
        <v>62</v>
      </c>
      <c r="G118" s="394">
        <v>19662783</v>
      </c>
      <c r="H118" s="8" t="s">
        <v>693</v>
      </c>
      <c r="I118" s="112" t="s">
        <v>503</v>
      </c>
      <c r="J118" s="397" t="s">
        <v>694</v>
      </c>
    </row>
    <row r="119" spans="2:10" s="107" customFormat="1" ht="45">
      <c r="B119" s="316">
        <v>116</v>
      </c>
      <c r="C119" s="95">
        <v>8</v>
      </c>
      <c r="D119" s="402" t="s">
        <v>116</v>
      </c>
      <c r="E119" s="7" t="s">
        <v>753</v>
      </c>
      <c r="F119" s="10" t="s">
        <v>799</v>
      </c>
      <c r="G119" s="385">
        <v>22471752</v>
      </c>
      <c r="H119" s="7" t="s">
        <v>843</v>
      </c>
      <c r="I119" s="112" t="s">
        <v>286</v>
      </c>
      <c r="J119" s="369" t="s">
        <v>1035</v>
      </c>
    </row>
    <row r="120" spans="2:10" s="107" customFormat="1" ht="72">
      <c r="B120" s="316">
        <v>117</v>
      </c>
      <c r="C120" s="102">
        <v>1</v>
      </c>
      <c r="D120" s="404" t="s">
        <v>63</v>
      </c>
      <c r="E120" s="102" t="s">
        <v>28</v>
      </c>
      <c r="F120" s="29" t="s">
        <v>64</v>
      </c>
      <c r="G120" s="103">
        <f>52434088+26217044</f>
        <v>78651132</v>
      </c>
      <c r="H120" s="94" t="s">
        <v>66</v>
      </c>
      <c r="I120" s="114" t="s">
        <v>503</v>
      </c>
      <c r="J120" s="111" t="s">
        <v>67</v>
      </c>
    </row>
    <row r="121" spans="2:10" s="107" customFormat="1" ht="120">
      <c r="B121" s="110">
        <v>118</v>
      </c>
      <c r="C121" s="95">
        <v>2</v>
      </c>
      <c r="D121" s="402" t="s">
        <v>63</v>
      </c>
      <c r="E121" s="7" t="s">
        <v>58</v>
      </c>
      <c r="F121" s="10" t="s">
        <v>809</v>
      </c>
      <c r="G121" s="385">
        <v>75592476</v>
      </c>
      <c r="H121" s="7" t="s">
        <v>816</v>
      </c>
      <c r="I121" s="112" t="s">
        <v>286</v>
      </c>
      <c r="J121" s="369" t="s">
        <v>817</v>
      </c>
    </row>
    <row r="122" spans="2:10" s="107" customFormat="1" ht="30">
      <c r="B122" s="316">
        <v>119</v>
      </c>
      <c r="C122" s="7">
        <v>120</v>
      </c>
      <c r="D122" s="402" t="s">
        <v>756</v>
      </c>
      <c r="E122" s="7" t="s">
        <v>758</v>
      </c>
      <c r="F122" s="10" t="s">
        <v>759</v>
      </c>
      <c r="G122" s="394">
        <v>39325566</v>
      </c>
      <c r="H122" s="8" t="s">
        <v>760</v>
      </c>
      <c r="I122" s="112" t="s">
        <v>286</v>
      </c>
      <c r="J122" s="369" t="s">
        <v>762</v>
      </c>
    </row>
    <row r="123" spans="2:10" s="107" customFormat="1" ht="30">
      <c r="B123" s="316">
        <v>120</v>
      </c>
      <c r="C123" s="91">
        <v>32</v>
      </c>
      <c r="D123" s="403" t="s">
        <v>203</v>
      </c>
      <c r="E123" s="91" t="s">
        <v>89</v>
      </c>
      <c r="F123" s="10" t="s">
        <v>205</v>
      </c>
      <c r="G123" s="93">
        <v>14044845</v>
      </c>
      <c r="H123" s="92" t="s">
        <v>206</v>
      </c>
      <c r="I123" s="112" t="s">
        <v>503</v>
      </c>
      <c r="J123" s="353" t="s">
        <v>324</v>
      </c>
    </row>
    <row r="124" spans="2:10" s="107" customFormat="1" ht="30">
      <c r="B124" s="316">
        <v>121</v>
      </c>
      <c r="C124" s="7">
        <v>61</v>
      </c>
      <c r="D124" s="402" t="s">
        <v>203</v>
      </c>
      <c r="E124" s="5" t="s">
        <v>553</v>
      </c>
      <c r="F124" s="10" t="s">
        <v>596</v>
      </c>
      <c r="G124" s="176">
        <v>19662783</v>
      </c>
      <c r="H124" s="101" t="s">
        <v>18</v>
      </c>
      <c r="I124" s="112" t="s">
        <v>286</v>
      </c>
      <c r="J124" s="352" t="s">
        <v>597</v>
      </c>
    </row>
    <row r="125" spans="2:10" s="107" customFormat="1" ht="25.5">
      <c r="B125" s="110">
        <v>122</v>
      </c>
      <c r="C125" s="95">
        <v>2</v>
      </c>
      <c r="D125" s="402" t="s">
        <v>858</v>
      </c>
      <c r="E125" s="95" t="s">
        <v>786</v>
      </c>
      <c r="F125" s="95" t="s">
        <v>859</v>
      </c>
      <c r="G125" s="93">
        <v>11235876</v>
      </c>
      <c r="H125" s="7" t="s">
        <v>1000</v>
      </c>
      <c r="I125" s="112" t="s">
        <v>286</v>
      </c>
      <c r="J125" s="370" t="s">
        <v>860</v>
      </c>
    </row>
    <row r="126" spans="2:10" s="107" customFormat="1" ht="75">
      <c r="B126" s="316">
        <v>123</v>
      </c>
      <c r="C126" s="95">
        <v>5</v>
      </c>
      <c r="D126" s="402" t="s">
        <v>808</v>
      </c>
      <c r="E126" s="7" t="s">
        <v>504</v>
      </c>
      <c r="F126" s="10" t="s">
        <v>809</v>
      </c>
      <c r="G126" s="385">
        <v>61797318</v>
      </c>
      <c r="H126" s="7" t="s">
        <v>18</v>
      </c>
      <c r="I126" s="112" t="s">
        <v>286</v>
      </c>
      <c r="J126" s="369" t="s">
        <v>811</v>
      </c>
    </row>
    <row r="127" spans="2:10" s="107" customFormat="1" ht="105">
      <c r="B127" s="316">
        <v>124</v>
      </c>
      <c r="C127" s="401">
        <v>1</v>
      </c>
      <c r="D127" s="405" t="s">
        <v>395</v>
      </c>
      <c r="E127" s="142" t="s">
        <v>28</v>
      </c>
      <c r="F127" s="146" t="s">
        <v>397</v>
      </c>
      <c r="G127" s="145">
        <v>56179380</v>
      </c>
      <c r="H127" s="147" t="s">
        <v>22</v>
      </c>
      <c r="I127" s="114" t="s">
        <v>503</v>
      </c>
      <c r="J127" s="398" t="s">
        <v>486</v>
      </c>
    </row>
    <row r="128" spans="2:10" s="107" customFormat="1" ht="120">
      <c r="B128" s="316">
        <v>125</v>
      </c>
      <c r="C128" s="95">
        <v>4</v>
      </c>
      <c r="D128" s="402" t="s">
        <v>395</v>
      </c>
      <c r="E128" s="7" t="s">
        <v>1036</v>
      </c>
      <c r="F128" s="10" t="s">
        <v>1037</v>
      </c>
      <c r="G128" s="385">
        <v>78651132</v>
      </c>
      <c r="H128" s="7" t="s">
        <v>18</v>
      </c>
      <c r="I128" s="112" t="s">
        <v>286</v>
      </c>
      <c r="J128" s="369" t="s">
        <v>1038</v>
      </c>
    </row>
    <row r="129" spans="2:10" s="107" customFormat="1" ht="45">
      <c r="B129" s="110">
        <v>126</v>
      </c>
      <c r="C129" s="95">
        <v>1</v>
      </c>
      <c r="D129" s="402" t="s">
        <v>492</v>
      </c>
      <c r="E129" s="95" t="s">
        <v>28</v>
      </c>
      <c r="F129" s="12" t="s">
        <v>494</v>
      </c>
      <c r="G129" s="97">
        <v>24968613</v>
      </c>
      <c r="H129" s="8" t="s">
        <v>495</v>
      </c>
      <c r="I129" s="443" t="s">
        <v>463</v>
      </c>
      <c r="J129" s="399" t="s">
        <v>496</v>
      </c>
    </row>
    <row r="130" spans="2:10" s="107" customFormat="1" ht="30">
      <c r="B130" s="316">
        <v>127</v>
      </c>
      <c r="C130" s="91">
        <v>3</v>
      </c>
      <c r="D130" s="403" t="s">
        <v>23</v>
      </c>
      <c r="E130" s="91" t="s">
        <v>24</v>
      </c>
      <c r="F130" s="10" t="s">
        <v>25</v>
      </c>
      <c r="G130" s="93">
        <v>8863857</v>
      </c>
      <c r="H130" s="92" t="s">
        <v>22</v>
      </c>
      <c r="I130" s="112" t="s">
        <v>503</v>
      </c>
      <c r="J130" s="318" t="s">
        <v>46</v>
      </c>
    </row>
    <row r="131" spans="2:10" s="107" customFormat="1" ht="26.25">
      <c r="B131" s="316">
        <v>128</v>
      </c>
      <c r="C131" s="95">
        <v>136</v>
      </c>
      <c r="D131" s="403" t="s">
        <v>23</v>
      </c>
      <c r="E131" s="95" t="s">
        <v>856</v>
      </c>
      <c r="F131" s="95" t="s">
        <v>857</v>
      </c>
      <c r="G131" s="93">
        <v>12858836</v>
      </c>
      <c r="H131" s="95" t="s">
        <v>18</v>
      </c>
      <c r="I131" s="112" t="s">
        <v>286</v>
      </c>
      <c r="J131" s="370"/>
    </row>
    <row r="132" spans="2:10" s="107" customFormat="1" ht="30">
      <c r="B132" s="316">
        <v>129</v>
      </c>
      <c r="C132" s="165">
        <v>1</v>
      </c>
      <c r="D132" s="402" t="s">
        <v>274</v>
      </c>
      <c r="E132" s="7" t="s">
        <v>28</v>
      </c>
      <c r="F132" s="10" t="s">
        <v>517</v>
      </c>
      <c r="G132" s="481">
        <v>22471752</v>
      </c>
      <c r="H132" s="8" t="s">
        <v>536</v>
      </c>
      <c r="I132" s="508" t="s">
        <v>503</v>
      </c>
      <c r="J132" s="317" t="s">
        <v>556</v>
      </c>
    </row>
    <row r="133" spans="2:10" s="107" customFormat="1" ht="30">
      <c r="B133" s="110">
        <v>130</v>
      </c>
      <c r="C133" s="165">
        <v>107</v>
      </c>
      <c r="D133" s="402" t="s">
        <v>274</v>
      </c>
      <c r="E133" s="7" t="s">
        <v>1030</v>
      </c>
      <c r="F133" s="10" t="s">
        <v>1031</v>
      </c>
      <c r="G133" s="385">
        <v>22097222</v>
      </c>
      <c r="H133" s="7" t="s">
        <v>18</v>
      </c>
      <c r="I133" s="508" t="s">
        <v>286</v>
      </c>
      <c r="J133" s="7" t="s">
        <v>1032</v>
      </c>
    </row>
    <row r="134" spans="2:10" s="107" customFormat="1" ht="30">
      <c r="B134" s="316">
        <v>131</v>
      </c>
      <c r="C134" s="95">
        <v>137</v>
      </c>
      <c r="D134" s="402" t="s">
        <v>129</v>
      </c>
      <c r="E134" s="91" t="s">
        <v>28</v>
      </c>
      <c r="F134" s="10" t="s">
        <v>122</v>
      </c>
      <c r="G134" s="93">
        <f>28162855+9655836</f>
        <v>37818691</v>
      </c>
      <c r="H134" s="96" t="s">
        <v>793</v>
      </c>
      <c r="I134" s="112" t="s">
        <v>503</v>
      </c>
      <c r="J134" s="379" t="s">
        <v>325</v>
      </c>
    </row>
    <row r="135" spans="2:10" s="107" customFormat="1" ht="30">
      <c r="B135" s="316">
        <v>132</v>
      </c>
      <c r="C135" s="95">
        <v>354</v>
      </c>
      <c r="D135" s="402" t="s">
        <v>129</v>
      </c>
      <c r="E135" s="7" t="s">
        <v>434</v>
      </c>
      <c r="F135" s="10" t="s">
        <v>812</v>
      </c>
      <c r="G135" s="93">
        <v>10621410</v>
      </c>
      <c r="H135" s="7" t="s">
        <v>1162</v>
      </c>
      <c r="I135" s="507" t="s">
        <v>503</v>
      </c>
      <c r="J135" s="369" t="s">
        <v>814</v>
      </c>
    </row>
    <row r="136" spans="2:10" s="107" customFormat="1" ht="30.75" thickBot="1">
      <c r="B136" s="316">
        <v>133</v>
      </c>
      <c r="C136" s="400">
        <v>481</v>
      </c>
      <c r="D136" s="406" t="s">
        <v>129</v>
      </c>
      <c r="E136" s="387" t="s">
        <v>786</v>
      </c>
      <c r="F136" s="389" t="s">
        <v>1133</v>
      </c>
      <c r="G136" s="506">
        <v>57935016</v>
      </c>
      <c r="H136" s="387" t="s">
        <v>1155</v>
      </c>
      <c r="I136" s="510" t="s">
        <v>286</v>
      </c>
      <c r="J136" s="390" t="s">
        <v>814</v>
      </c>
    </row>
    <row r="137" spans="2:10" s="107" customFormat="1" ht="16.5">
      <c r="B137" s="110">
        <v>134</v>
      </c>
      <c r="D137" s="509"/>
      <c r="G137" s="499"/>
      <c r="I137" s="115"/>
      <c r="J137" s="108"/>
    </row>
    <row r="138" spans="2:10" s="107" customFormat="1" ht="16.5">
      <c r="B138" s="316">
        <v>135</v>
      </c>
      <c r="D138" s="509"/>
      <c r="I138" s="115"/>
      <c r="J138" s="108"/>
    </row>
    <row r="139" spans="2:10" s="107" customFormat="1" ht="16.5">
      <c r="B139" s="316">
        <v>136</v>
      </c>
      <c r="D139" s="509"/>
      <c r="I139" s="115"/>
      <c r="J139" s="108"/>
    </row>
    <row r="140" spans="2:10" s="107" customFormat="1" ht="16.5">
      <c r="B140" s="316">
        <v>137</v>
      </c>
      <c r="D140" s="466"/>
      <c r="I140" s="115"/>
      <c r="J140" s="108"/>
    </row>
    <row r="141" spans="2:10" s="107" customFormat="1" ht="16.5">
      <c r="B141" s="110">
        <v>138</v>
      </c>
      <c r="D141" s="466"/>
      <c r="I141" s="115"/>
      <c r="J141" s="108"/>
    </row>
    <row r="142" spans="2:10" s="107" customFormat="1" ht="16.5">
      <c r="B142" s="316">
        <v>139</v>
      </c>
      <c r="D142" s="466"/>
      <c r="I142" s="115"/>
      <c r="J142" s="108"/>
    </row>
    <row r="143" spans="2:10" s="107" customFormat="1" ht="16.5">
      <c r="B143" s="316">
        <v>140</v>
      </c>
      <c r="D143" s="466"/>
      <c r="I143" s="115"/>
      <c r="J143" s="108"/>
    </row>
    <row r="144" spans="2:10" s="107" customFormat="1" ht="16.5">
      <c r="B144" s="316">
        <v>141</v>
      </c>
      <c r="D144" s="466"/>
      <c r="I144" s="115"/>
      <c r="J144" s="108"/>
    </row>
    <row r="145" spans="2:10" s="107" customFormat="1" ht="16.5">
      <c r="B145" s="110">
        <v>142</v>
      </c>
      <c r="D145" s="466"/>
      <c r="I145" s="115"/>
      <c r="J145" s="108"/>
    </row>
    <row r="146" spans="2:10" s="107" customFormat="1" ht="16.5">
      <c r="B146" s="316">
        <v>143</v>
      </c>
      <c r="I146" s="115"/>
      <c r="J146" s="108"/>
    </row>
    <row r="147" spans="2:10" s="107" customFormat="1" ht="16.5">
      <c r="B147" s="316">
        <v>144</v>
      </c>
      <c r="I147" s="115"/>
      <c r="J147" s="108"/>
    </row>
    <row r="148" spans="2:10" s="107" customFormat="1" ht="16.5">
      <c r="B148" s="316">
        <v>145</v>
      </c>
      <c r="I148" s="115"/>
      <c r="J148" s="108"/>
    </row>
    <row r="149" spans="2:10" s="107" customFormat="1" ht="16.5">
      <c r="B149" s="110">
        <v>146</v>
      </c>
      <c r="I149" s="115"/>
      <c r="J149" s="108"/>
    </row>
    <row r="150" spans="2:10" s="107" customFormat="1" ht="16.5">
      <c r="B150" s="316">
        <v>147</v>
      </c>
      <c r="I150" s="115"/>
      <c r="J150" s="108"/>
    </row>
    <row r="151" spans="2:10" s="107" customFormat="1" ht="16.5">
      <c r="B151" s="316">
        <v>148</v>
      </c>
      <c r="I151" s="115"/>
      <c r="J151" s="108"/>
    </row>
    <row r="152" spans="2:10" s="107" customFormat="1" ht="16.5">
      <c r="B152" s="316">
        <v>149</v>
      </c>
      <c r="I152" s="115"/>
      <c r="J152" s="108"/>
    </row>
    <row r="153" spans="2:10" s="107" customFormat="1" ht="16.5">
      <c r="B153" s="110">
        <v>150</v>
      </c>
      <c r="I153" s="115"/>
      <c r="J153" s="108"/>
    </row>
    <row r="154" spans="2:10" s="107" customFormat="1" ht="16.5">
      <c r="B154" s="316">
        <v>151</v>
      </c>
      <c r="I154" s="115"/>
      <c r="J154" s="108"/>
    </row>
    <row r="155" spans="2:10" s="107" customFormat="1" ht="16.5">
      <c r="B155" s="316">
        <v>152</v>
      </c>
      <c r="I155" s="115"/>
      <c r="J155" s="108"/>
    </row>
    <row r="156" spans="2:10" s="107" customFormat="1" ht="16.5">
      <c r="B156" s="316">
        <v>153</v>
      </c>
      <c r="I156" s="115"/>
      <c r="J156" s="108"/>
    </row>
    <row r="157" spans="2:10" s="107" customFormat="1" ht="16.5">
      <c r="B157" s="110">
        <v>154</v>
      </c>
      <c r="I157" s="115"/>
      <c r="J157" s="108"/>
    </row>
    <row r="158" spans="2:10" s="107" customFormat="1" ht="16.5">
      <c r="B158" s="316">
        <v>155</v>
      </c>
      <c r="I158" s="115"/>
      <c r="J158" s="108"/>
    </row>
    <row r="159" spans="2:10" s="107" customFormat="1" ht="16.5">
      <c r="B159" s="316">
        <v>156</v>
      </c>
      <c r="I159" s="115"/>
      <c r="J159" s="108"/>
    </row>
    <row r="160" spans="2:10" s="44" customFormat="1" ht="16.5">
      <c r="B160" s="316">
        <v>157</v>
      </c>
      <c r="C160" s="105"/>
      <c r="D160" s="105"/>
      <c r="E160" s="105"/>
      <c r="F160" s="105"/>
      <c r="G160" s="105"/>
      <c r="H160" s="105"/>
      <c r="I160" s="116"/>
      <c r="J160" s="106"/>
    </row>
    <row r="161" spans="2:10" s="44" customFormat="1" ht="16.5">
      <c r="B161" s="110">
        <v>158</v>
      </c>
      <c r="C161" s="95"/>
      <c r="D161" s="95"/>
      <c r="E161" s="95"/>
      <c r="F161" s="95"/>
      <c r="G161" s="95"/>
      <c r="H161" s="95"/>
      <c r="I161" s="117"/>
      <c r="J161" s="104"/>
    </row>
    <row r="162" spans="2:10" s="44" customFormat="1" ht="16.5">
      <c r="B162" s="316">
        <v>159</v>
      </c>
      <c r="C162" s="95"/>
      <c r="D162" s="95"/>
      <c r="E162" s="95"/>
      <c r="F162" s="95"/>
      <c r="G162" s="95"/>
      <c r="H162" s="95"/>
      <c r="I162" s="117"/>
      <c r="J162" s="104"/>
    </row>
    <row r="163" spans="2:10" s="44" customFormat="1" ht="16.5">
      <c r="B163" s="316">
        <v>160</v>
      </c>
      <c r="C163" s="95"/>
      <c r="D163" s="95"/>
      <c r="E163" s="95"/>
      <c r="F163" s="95"/>
      <c r="G163" s="95"/>
      <c r="H163" s="95"/>
      <c r="I163" s="117"/>
      <c r="J163" s="104"/>
    </row>
    <row r="164" spans="2:10" s="44" customFormat="1" ht="16.5">
      <c r="B164" s="316">
        <v>161</v>
      </c>
      <c r="C164" s="95"/>
      <c r="D164" s="95"/>
      <c r="E164" s="95"/>
      <c r="F164" s="95"/>
      <c r="G164" s="95"/>
      <c r="H164" s="95"/>
      <c r="I164" s="117"/>
      <c r="J164" s="104"/>
    </row>
    <row r="165" spans="2:10" s="44" customFormat="1" ht="16.5">
      <c r="B165" s="110">
        <v>162</v>
      </c>
      <c r="C165" s="95"/>
      <c r="D165" s="95"/>
      <c r="E165" s="95"/>
      <c r="F165" s="95"/>
      <c r="G165" s="95"/>
      <c r="H165" s="95"/>
      <c r="I165" s="117"/>
      <c r="J165" s="104"/>
    </row>
    <row r="166" spans="2:10" s="44" customFormat="1" ht="16.5">
      <c r="B166" s="316">
        <v>163</v>
      </c>
      <c r="C166" s="95"/>
      <c r="D166" s="95"/>
      <c r="E166" s="95"/>
      <c r="F166" s="95"/>
      <c r="G166" s="95"/>
      <c r="H166" s="95"/>
      <c r="I166" s="117"/>
      <c r="J166" s="104"/>
    </row>
    <row r="167" spans="2:10" s="44" customFormat="1" ht="16.5">
      <c r="B167" s="316">
        <v>161</v>
      </c>
      <c r="C167" s="95"/>
      <c r="D167" s="95"/>
      <c r="E167" s="95"/>
      <c r="F167" s="95"/>
      <c r="G167" s="95"/>
      <c r="H167" s="95"/>
      <c r="I167" s="117"/>
      <c r="J167" s="104"/>
    </row>
  </sheetData>
  <sheetProtection/>
  <mergeCells count="1">
    <mergeCell ref="C1:J1"/>
  </mergeCells>
  <printOptions/>
  <pageMargins left="0.7" right="0.7" top="0.75" bottom="0.75" header="0.3" footer="0.3"/>
  <pageSetup horizontalDpi="600" verticalDpi="600" orientation="landscape" paperSize="5" r:id="rId3"/>
  <legacyDrawing r:id="rId2"/>
</worksheet>
</file>

<file path=xl/worksheets/sheet5.xml><?xml version="1.0" encoding="utf-8"?>
<worksheet xmlns="http://schemas.openxmlformats.org/spreadsheetml/2006/main" xmlns:r="http://schemas.openxmlformats.org/officeDocument/2006/relationships">
  <dimension ref="A1:R202"/>
  <sheetViews>
    <sheetView zoomScalePageLayoutView="0" workbookViewId="0" topLeftCell="A78">
      <selection activeCell="H41" sqref="H41"/>
    </sheetView>
  </sheetViews>
  <sheetFormatPr defaultColWidth="11.421875" defaultRowHeight="15"/>
  <cols>
    <col min="1" max="1" width="37.00390625" style="56" bestFit="1" customWidth="1"/>
    <col min="2" max="2" width="17.28125" style="80" customWidth="1"/>
    <col min="3" max="3" width="13.140625" style="80" customWidth="1"/>
    <col min="4" max="5" width="18.28125" style="56" customWidth="1"/>
    <col min="6" max="6" width="12.8515625" style="81" customWidth="1"/>
    <col min="7" max="7" width="17.28125" style="81" bestFit="1" customWidth="1"/>
    <col min="8" max="8" width="20.140625" style="0" customWidth="1"/>
    <col min="9" max="9" width="17.28125" style="57" bestFit="1" customWidth="1"/>
    <col min="10" max="10" width="17.421875" style="408" customWidth="1"/>
    <col min="11" max="11" width="14.57421875" style="0" bestFit="1" customWidth="1"/>
    <col min="12" max="13" width="15.140625" style="0" bestFit="1" customWidth="1"/>
    <col min="14" max="14" width="15.7109375" style="0" customWidth="1"/>
    <col min="15" max="15" width="15.140625" style="0" bestFit="1" customWidth="1"/>
    <col min="16" max="16" width="16.57421875" style="0" customWidth="1"/>
    <col min="17" max="17" width="16.8515625" style="0" bestFit="1" customWidth="1"/>
    <col min="18" max="18" width="15.140625" style="0" bestFit="1" customWidth="1"/>
    <col min="19" max="19" width="14.28125" style="0" bestFit="1" customWidth="1"/>
    <col min="20" max="20" width="16.8515625" style="0" bestFit="1" customWidth="1"/>
  </cols>
  <sheetData>
    <row r="1" spans="1:17" ht="26.25">
      <c r="A1" s="46" t="s">
        <v>221</v>
      </c>
      <c r="B1" s="586" t="s">
        <v>222</v>
      </c>
      <c r="C1" s="586"/>
      <c r="D1" s="586"/>
      <c r="E1" s="586"/>
      <c r="F1" s="586"/>
      <c r="G1" s="586"/>
      <c r="H1" s="586"/>
      <c r="I1" s="586"/>
      <c r="J1" s="586"/>
      <c r="K1" s="47"/>
      <c r="L1" s="47"/>
      <c r="M1" s="47"/>
      <c r="N1" s="47"/>
      <c r="O1" s="47"/>
      <c r="P1" s="47"/>
      <c r="Q1" s="47"/>
    </row>
    <row r="2" spans="1:17" s="52" customFormat="1" ht="21" customHeight="1">
      <c r="A2" s="585" t="s">
        <v>223</v>
      </c>
      <c r="B2" s="585"/>
      <c r="C2" s="48"/>
      <c r="D2" s="49" t="s">
        <v>224</v>
      </c>
      <c r="E2" s="49"/>
      <c r="F2" s="49">
        <v>44144</v>
      </c>
      <c r="G2" s="407"/>
      <c r="H2" s="50"/>
      <c r="I2" s="51"/>
      <c r="J2" s="50"/>
      <c r="K2" s="50"/>
      <c r="L2" s="50"/>
      <c r="M2" s="50"/>
      <c r="N2" s="50"/>
      <c r="O2" s="50"/>
      <c r="P2" s="50"/>
      <c r="Q2" s="50"/>
    </row>
    <row r="3" spans="1:7" ht="15">
      <c r="A3" s="53"/>
      <c r="B3" s="54"/>
      <c r="C3" s="54"/>
      <c r="D3" s="53"/>
      <c r="E3" s="53"/>
      <c r="F3" s="55" t="s">
        <v>1108</v>
      </c>
      <c r="G3" s="56"/>
    </row>
    <row r="4" spans="1:17" s="58" customFormat="1" ht="25.5">
      <c r="A4" s="409" t="s">
        <v>225</v>
      </c>
      <c r="B4" s="410" t="s">
        <v>226</v>
      </c>
      <c r="C4" s="410" t="s">
        <v>227</v>
      </c>
      <c r="D4" s="411" t="s">
        <v>864</v>
      </c>
      <c r="E4" s="412" t="s">
        <v>865</v>
      </c>
      <c r="F4" s="411" t="s">
        <v>228</v>
      </c>
      <c r="G4" s="411" t="s">
        <v>866</v>
      </c>
      <c r="H4" s="409" t="s">
        <v>229</v>
      </c>
      <c r="I4" s="413" t="s">
        <v>867</v>
      </c>
      <c r="J4" s="409" t="s">
        <v>230</v>
      </c>
      <c r="K4" s="409" t="s">
        <v>231</v>
      </c>
      <c r="L4" s="411" t="s">
        <v>232</v>
      </c>
      <c r="M4" s="409" t="s">
        <v>233</v>
      </c>
      <c r="N4" s="409" t="s">
        <v>234</v>
      </c>
      <c r="O4" s="409" t="s">
        <v>235</v>
      </c>
      <c r="P4" s="409" t="s">
        <v>236</v>
      </c>
      <c r="Q4" s="409" t="s">
        <v>237</v>
      </c>
    </row>
    <row r="5" spans="1:17" ht="15">
      <c r="A5" s="59" t="s">
        <v>238</v>
      </c>
      <c r="B5" s="60" t="s">
        <v>239</v>
      </c>
      <c r="C5" s="60">
        <v>6</v>
      </c>
      <c r="D5" s="61" t="s">
        <v>868</v>
      </c>
      <c r="E5" s="72" t="s">
        <v>869</v>
      </c>
      <c r="F5" s="414">
        <v>2240</v>
      </c>
      <c r="G5" s="415">
        <v>43886</v>
      </c>
      <c r="H5" s="485">
        <v>19079793</v>
      </c>
      <c r="I5" s="63">
        <v>19079793</v>
      </c>
      <c r="J5" s="416">
        <f aca="true" t="shared" si="0" ref="J5:J68">+H5-I5</f>
        <v>0</v>
      </c>
      <c r="K5" s="64">
        <f>$F$2-G5</f>
        <v>258</v>
      </c>
      <c r="L5" s="486">
        <f aca="true" t="shared" si="1" ref="L5:L68">IF($K5&lt;=30,$J5,0)</f>
        <v>0</v>
      </c>
      <c r="M5" s="64">
        <f aca="true" t="shared" si="2" ref="M5:M14">IF(AND(K5&gt;30,K5&lt;=60),$J5,0)</f>
        <v>0</v>
      </c>
      <c r="N5" s="64">
        <f aca="true" t="shared" si="3" ref="N5:N14">IF(AND(K5&gt;60,K5&lt;=90),$J5,0)</f>
        <v>0</v>
      </c>
      <c r="O5" s="64">
        <f aca="true" t="shared" si="4" ref="O5:O14">IF(AND(K5&gt;90,K5&lt;=180),$J5,0)</f>
        <v>0</v>
      </c>
      <c r="P5" s="64">
        <f aca="true" t="shared" si="5" ref="P5:P14">IF(AND(K5&gt;180,K5&lt;=360),$J5,0)</f>
        <v>0</v>
      </c>
      <c r="Q5" s="64">
        <f aca="true" t="shared" si="6" ref="Q5:Q121">IF($K5&gt;360,$J5,0)</f>
        <v>0</v>
      </c>
    </row>
    <row r="6" spans="1:17" ht="15">
      <c r="A6" s="59" t="s">
        <v>238</v>
      </c>
      <c r="B6" s="60" t="s">
        <v>239</v>
      </c>
      <c r="C6" s="60">
        <v>6</v>
      </c>
      <c r="D6" s="72" t="s">
        <v>876</v>
      </c>
      <c r="E6" s="72"/>
      <c r="F6" s="414">
        <v>2476</v>
      </c>
      <c r="G6" s="415">
        <v>44105</v>
      </c>
      <c r="H6" s="485">
        <v>37765028</v>
      </c>
      <c r="I6" s="63">
        <f>14020686+23744342</f>
        <v>37765028</v>
      </c>
      <c r="J6" s="487">
        <f>+H6-I6</f>
        <v>0</v>
      </c>
      <c r="K6" s="64">
        <f>$F$2-G6</f>
        <v>39</v>
      </c>
      <c r="L6" s="486">
        <f t="shared" si="1"/>
        <v>0</v>
      </c>
      <c r="M6" s="64">
        <f>IF(AND(K6&gt;30,K6&lt;=60),$J6,0)</f>
        <v>0</v>
      </c>
      <c r="N6" s="64">
        <f>IF(AND(K6&gt;60,K6&lt;=90),$J6,0)</f>
        <v>0</v>
      </c>
      <c r="O6" s="64">
        <f>IF(AND(K6&gt;90,K6&lt;=180),$J6,0)</f>
        <v>0</v>
      </c>
      <c r="P6" s="64">
        <f>IF(AND(K6&gt;180,K6&lt;=360),$J6,0)</f>
        <v>0</v>
      </c>
      <c r="Q6" s="64">
        <f t="shared" si="6"/>
        <v>0</v>
      </c>
    </row>
    <row r="7" spans="1:17" ht="15">
      <c r="A7" s="59" t="s">
        <v>240</v>
      </c>
      <c r="B7" s="60">
        <v>890680236</v>
      </c>
      <c r="C7" s="60">
        <v>6</v>
      </c>
      <c r="D7" s="65" t="s">
        <v>1109</v>
      </c>
      <c r="E7" s="72"/>
      <c r="F7" s="414">
        <v>2478</v>
      </c>
      <c r="G7" s="415">
        <v>44117</v>
      </c>
      <c r="H7" s="485">
        <v>11235876</v>
      </c>
      <c r="I7" s="63">
        <v>0</v>
      </c>
      <c r="J7" s="418">
        <f>+H7-I7</f>
        <v>11235876</v>
      </c>
      <c r="K7" s="64">
        <f>$F$2-G7</f>
        <v>27</v>
      </c>
      <c r="L7" s="486">
        <f t="shared" si="1"/>
        <v>11235876</v>
      </c>
      <c r="M7" s="64">
        <f t="shared" si="2"/>
        <v>0</v>
      </c>
      <c r="N7" s="64">
        <f t="shared" si="3"/>
        <v>0</v>
      </c>
      <c r="O7" s="64">
        <f t="shared" si="4"/>
        <v>0</v>
      </c>
      <c r="P7" s="64">
        <f t="shared" si="5"/>
        <v>0</v>
      </c>
      <c r="Q7" s="64">
        <f t="shared" si="6"/>
        <v>0</v>
      </c>
    </row>
    <row r="8" spans="1:17" ht="15">
      <c r="A8" s="59" t="s">
        <v>870</v>
      </c>
      <c r="B8" s="60">
        <v>899999426</v>
      </c>
      <c r="C8" s="60">
        <v>6</v>
      </c>
      <c r="D8" s="72"/>
      <c r="E8" s="72"/>
      <c r="F8" s="414"/>
      <c r="G8" s="415"/>
      <c r="H8" s="485">
        <v>0</v>
      </c>
      <c r="I8" s="63">
        <v>0</v>
      </c>
      <c r="J8" s="418">
        <f t="shared" si="0"/>
        <v>0</v>
      </c>
      <c r="K8" s="64">
        <f aca="true" t="shared" si="7" ref="K8:K31">$F$2-G8</f>
        <v>44144</v>
      </c>
      <c r="L8" s="486">
        <f t="shared" si="1"/>
        <v>0</v>
      </c>
      <c r="M8" s="64">
        <f t="shared" si="2"/>
        <v>0</v>
      </c>
      <c r="N8" s="64">
        <f t="shared" si="3"/>
        <v>0</v>
      </c>
      <c r="O8" s="64">
        <f t="shared" si="4"/>
        <v>0</v>
      </c>
      <c r="P8" s="64">
        <f t="shared" si="5"/>
        <v>0</v>
      </c>
      <c r="Q8" s="64">
        <f t="shared" si="6"/>
        <v>0</v>
      </c>
    </row>
    <row r="9" spans="1:17" ht="15">
      <c r="A9" s="59" t="s">
        <v>93</v>
      </c>
      <c r="B9" s="60">
        <v>890680097</v>
      </c>
      <c r="C9" s="60">
        <v>6</v>
      </c>
      <c r="D9" s="72" t="s">
        <v>871</v>
      </c>
      <c r="E9" s="72"/>
      <c r="F9" s="414">
        <v>2329</v>
      </c>
      <c r="G9" s="415">
        <v>43971</v>
      </c>
      <c r="H9" s="485">
        <v>130024619</v>
      </c>
      <c r="I9" s="63">
        <v>130024619</v>
      </c>
      <c r="J9" s="418">
        <f t="shared" si="0"/>
        <v>0</v>
      </c>
      <c r="K9" s="64">
        <f>$F$2-G9</f>
        <v>173</v>
      </c>
      <c r="L9" s="486">
        <f t="shared" si="1"/>
        <v>0</v>
      </c>
      <c r="M9" s="64">
        <f t="shared" si="2"/>
        <v>0</v>
      </c>
      <c r="N9" s="64">
        <f t="shared" si="3"/>
        <v>0</v>
      </c>
      <c r="O9" s="64">
        <f t="shared" si="4"/>
        <v>0</v>
      </c>
      <c r="P9" s="64">
        <f t="shared" si="5"/>
        <v>0</v>
      </c>
      <c r="Q9" s="64">
        <f t="shared" si="6"/>
        <v>0</v>
      </c>
    </row>
    <row r="10" spans="1:17" ht="15">
      <c r="A10" s="59" t="s">
        <v>93</v>
      </c>
      <c r="B10" s="60">
        <v>890680097</v>
      </c>
      <c r="C10" s="60">
        <v>6</v>
      </c>
      <c r="D10" s="72" t="s">
        <v>872</v>
      </c>
      <c r="E10" s="72"/>
      <c r="F10" s="414">
        <v>2433</v>
      </c>
      <c r="G10" s="415">
        <v>44071</v>
      </c>
      <c r="H10" s="485">
        <v>30284215</v>
      </c>
      <c r="I10" s="63">
        <v>30284215</v>
      </c>
      <c r="J10" s="418">
        <f t="shared" si="0"/>
        <v>0</v>
      </c>
      <c r="K10" s="64">
        <f>$F$2-G10</f>
        <v>73</v>
      </c>
      <c r="L10" s="486">
        <f t="shared" si="1"/>
        <v>0</v>
      </c>
      <c r="M10" s="64">
        <f>IF(AND(K10&gt;30,K10&lt;=60),$J10,0)</f>
        <v>0</v>
      </c>
      <c r="N10" s="64">
        <f>IF(AND(K10&gt;60,K10&lt;=90),$J10,0)</f>
        <v>0</v>
      </c>
      <c r="O10" s="64">
        <f>IF(AND(K10&gt;90,K10&lt;=180),$J10,0)</f>
        <v>0</v>
      </c>
      <c r="P10" s="64">
        <f>IF(AND(K10&gt;180,K10&lt;=360),$J10,0)</f>
        <v>0</v>
      </c>
      <c r="Q10" s="64">
        <f t="shared" si="6"/>
        <v>0</v>
      </c>
    </row>
    <row r="11" spans="1:17" ht="15">
      <c r="A11" s="59" t="s">
        <v>31</v>
      </c>
      <c r="B11" s="60">
        <v>8000933386</v>
      </c>
      <c r="C11" s="60">
        <v>6</v>
      </c>
      <c r="D11" s="61" t="s">
        <v>873</v>
      </c>
      <c r="E11" s="72"/>
      <c r="F11" s="414">
        <v>2262</v>
      </c>
      <c r="G11" s="415">
        <v>43927</v>
      </c>
      <c r="H11" s="485">
        <v>30898659</v>
      </c>
      <c r="I11" s="63">
        <v>30898659</v>
      </c>
      <c r="J11" s="418">
        <f t="shared" si="0"/>
        <v>0</v>
      </c>
      <c r="K11" s="64">
        <f t="shared" si="7"/>
        <v>217</v>
      </c>
      <c r="L11" s="486">
        <f t="shared" si="1"/>
        <v>0</v>
      </c>
      <c r="M11" s="64">
        <f t="shared" si="2"/>
        <v>0</v>
      </c>
      <c r="N11" s="64">
        <f t="shared" si="3"/>
        <v>0</v>
      </c>
      <c r="O11" s="64">
        <f t="shared" si="4"/>
        <v>0</v>
      </c>
      <c r="P11" s="64">
        <f t="shared" si="5"/>
        <v>0</v>
      </c>
      <c r="Q11" s="64">
        <f t="shared" si="6"/>
        <v>0</v>
      </c>
    </row>
    <row r="12" spans="1:17" ht="15">
      <c r="A12" s="59" t="s">
        <v>31</v>
      </c>
      <c r="B12" s="60">
        <v>8000933386</v>
      </c>
      <c r="C12" s="60">
        <v>6</v>
      </c>
      <c r="D12" s="61" t="s">
        <v>874</v>
      </c>
      <c r="E12" s="72" t="s">
        <v>875</v>
      </c>
      <c r="F12" s="414">
        <v>2321</v>
      </c>
      <c r="G12" s="415">
        <v>43958</v>
      </c>
      <c r="H12" s="485">
        <v>10299553</v>
      </c>
      <c r="I12" s="63">
        <v>10299553</v>
      </c>
      <c r="J12" s="418">
        <f t="shared" si="0"/>
        <v>0</v>
      </c>
      <c r="K12" s="64">
        <f>$F$2-G12</f>
        <v>186</v>
      </c>
      <c r="L12" s="486">
        <f t="shared" si="1"/>
        <v>0</v>
      </c>
      <c r="M12" s="64">
        <f>IF(AND(K12&gt;30,K12&lt;=60),$J12,0)</f>
        <v>0</v>
      </c>
      <c r="N12" s="64">
        <f>IF(AND(K12&gt;60,K12&lt;=90),$J12,0)</f>
        <v>0</v>
      </c>
      <c r="O12" s="64">
        <f>IF(AND(K12&gt;90,K12&lt;=180),$J12,0)</f>
        <v>0</v>
      </c>
      <c r="P12" s="64">
        <f>IF(AND(K12&gt;180,K12&lt;=360),$J12,0)</f>
        <v>0</v>
      </c>
      <c r="Q12" s="64">
        <f t="shared" si="6"/>
        <v>0</v>
      </c>
    </row>
    <row r="13" spans="1:17" ht="15">
      <c r="A13" s="59" t="s">
        <v>31</v>
      </c>
      <c r="B13" s="60">
        <v>8000933386</v>
      </c>
      <c r="C13" s="60">
        <v>6</v>
      </c>
      <c r="D13" s="61" t="s">
        <v>1110</v>
      </c>
      <c r="E13" s="72"/>
      <c r="F13" s="414">
        <v>2479</v>
      </c>
      <c r="G13" s="415">
        <v>44117</v>
      </c>
      <c r="H13" s="485">
        <v>46816150</v>
      </c>
      <c r="I13" s="63">
        <v>46816150</v>
      </c>
      <c r="J13" s="418">
        <f t="shared" si="0"/>
        <v>0</v>
      </c>
      <c r="K13" s="64">
        <f>$F$2-G13</f>
        <v>27</v>
      </c>
      <c r="L13" s="486">
        <f t="shared" si="1"/>
        <v>0</v>
      </c>
      <c r="M13" s="64">
        <f>IF(AND(K13&gt;30,K13&lt;=60),$J13,0)</f>
        <v>0</v>
      </c>
      <c r="N13" s="64">
        <f>IF(AND(K13&gt;60,K13&lt;=90),$J13,0)</f>
        <v>0</v>
      </c>
      <c r="O13" s="64">
        <f>IF(AND(K13&gt;90,K13&lt;=180),$J13,0)</f>
        <v>0</v>
      </c>
      <c r="P13" s="64">
        <f>IF(AND(K13&gt;180,K13&lt;=360),$J13,0)</f>
        <v>0</v>
      </c>
      <c r="Q13" s="64">
        <f t="shared" si="6"/>
        <v>0</v>
      </c>
    </row>
    <row r="14" spans="1:17" ht="15">
      <c r="A14" s="59" t="s">
        <v>408</v>
      </c>
      <c r="B14" s="60">
        <v>899999708</v>
      </c>
      <c r="C14" s="60">
        <v>6</v>
      </c>
      <c r="D14" s="72" t="s">
        <v>876</v>
      </c>
      <c r="E14" s="72"/>
      <c r="F14" s="414">
        <v>2280</v>
      </c>
      <c r="G14" s="415">
        <v>43928</v>
      </c>
      <c r="H14" s="485">
        <v>16385652</v>
      </c>
      <c r="I14" s="63">
        <v>16385652</v>
      </c>
      <c r="J14" s="418">
        <f t="shared" si="0"/>
        <v>0</v>
      </c>
      <c r="K14" s="64">
        <f t="shared" si="7"/>
        <v>216</v>
      </c>
      <c r="L14" s="486">
        <f t="shared" si="1"/>
        <v>0</v>
      </c>
      <c r="M14" s="64">
        <f t="shared" si="2"/>
        <v>0</v>
      </c>
      <c r="N14" s="64">
        <f t="shared" si="3"/>
        <v>0</v>
      </c>
      <c r="O14" s="64">
        <f t="shared" si="4"/>
        <v>0</v>
      </c>
      <c r="P14" s="64">
        <f t="shared" si="5"/>
        <v>0</v>
      </c>
      <c r="Q14" s="64">
        <f t="shared" si="6"/>
        <v>0</v>
      </c>
    </row>
    <row r="15" spans="1:17" ht="15">
      <c r="A15" s="59" t="s">
        <v>408</v>
      </c>
      <c r="B15" s="60">
        <v>899999708</v>
      </c>
      <c r="C15" s="60">
        <v>6</v>
      </c>
      <c r="D15" s="72" t="s">
        <v>876</v>
      </c>
      <c r="E15" s="72" t="s">
        <v>877</v>
      </c>
      <c r="F15" s="414">
        <v>2306</v>
      </c>
      <c r="G15" s="415">
        <v>43955</v>
      </c>
      <c r="H15" s="485">
        <v>16385653</v>
      </c>
      <c r="I15" s="63">
        <v>16385653</v>
      </c>
      <c r="J15" s="418">
        <f t="shared" si="0"/>
        <v>0</v>
      </c>
      <c r="K15" s="64">
        <f>$F$2-G15</f>
        <v>189</v>
      </c>
      <c r="L15" s="486">
        <f t="shared" si="1"/>
        <v>0</v>
      </c>
      <c r="M15" s="64">
        <f>IF(AND(K15&gt;30,K15&lt;=60),$J15,0)</f>
        <v>0</v>
      </c>
      <c r="N15" s="64">
        <f>IF(AND(K15&gt;60,K15&lt;=90),$J15,0)</f>
        <v>0</v>
      </c>
      <c r="O15" s="64">
        <f>IF(AND(K15&gt;90,K15&lt;=180),$J15,0)</f>
        <v>0</v>
      </c>
      <c r="P15" s="64">
        <f>IF(AND(K15&gt;180,K15&lt;=360),$J15,0)</f>
        <v>0</v>
      </c>
      <c r="Q15" s="64">
        <f t="shared" si="6"/>
        <v>0</v>
      </c>
    </row>
    <row r="16" spans="1:17" ht="15">
      <c r="A16" s="59" t="s">
        <v>408</v>
      </c>
      <c r="B16" s="60">
        <v>899999708</v>
      </c>
      <c r="C16" s="60">
        <v>6</v>
      </c>
      <c r="D16" s="72" t="s">
        <v>1111</v>
      </c>
      <c r="E16" s="72"/>
      <c r="F16" s="414">
        <v>2452</v>
      </c>
      <c r="G16" s="415">
        <v>44098</v>
      </c>
      <c r="H16" s="485">
        <v>24906192</v>
      </c>
      <c r="I16" s="63">
        <v>24906192</v>
      </c>
      <c r="J16" s="418">
        <f t="shared" si="0"/>
        <v>0</v>
      </c>
      <c r="K16" s="64">
        <f>$F$2-G16</f>
        <v>46</v>
      </c>
      <c r="L16" s="486">
        <f t="shared" si="1"/>
        <v>0</v>
      </c>
      <c r="M16" s="64">
        <f>IF(AND(K16&gt;30,K16&lt;=60),$J16,0)</f>
        <v>0</v>
      </c>
      <c r="N16" s="64">
        <f>IF(AND(K16&gt;60,K16&lt;=90),$J16,0)</f>
        <v>0</v>
      </c>
      <c r="O16" s="64">
        <f>IF(AND(K16&gt;90,K16&lt;=180),$J16,0)</f>
        <v>0</v>
      </c>
      <c r="P16" s="64">
        <f>IF(AND(K16&gt;180,K16&lt;=360),$J16,0)</f>
        <v>0</v>
      </c>
      <c r="Q16" s="64">
        <f t="shared" si="6"/>
        <v>0</v>
      </c>
    </row>
    <row r="17" spans="1:17" ht="15">
      <c r="A17" s="66" t="s">
        <v>241</v>
      </c>
      <c r="B17" s="60">
        <v>8906801075</v>
      </c>
      <c r="C17" s="60">
        <v>6</v>
      </c>
      <c r="D17" s="67"/>
      <c r="E17" s="67"/>
      <c r="F17" s="414"/>
      <c r="G17" s="415"/>
      <c r="H17" s="485">
        <v>0</v>
      </c>
      <c r="I17" s="63">
        <v>0</v>
      </c>
      <c r="J17" s="418">
        <f t="shared" si="0"/>
        <v>0</v>
      </c>
      <c r="K17" s="64">
        <f t="shared" si="7"/>
        <v>44144</v>
      </c>
      <c r="L17" s="486">
        <f t="shared" si="1"/>
        <v>0</v>
      </c>
      <c r="M17" s="64">
        <f aca="true" t="shared" si="8" ref="M17:M31">IF(AND(K17&gt;30,K17&lt;=60),$J17,0)</f>
        <v>0</v>
      </c>
      <c r="N17" s="64">
        <f aca="true" t="shared" si="9" ref="N17:N31">IF(AND(K17&gt;60,K17&lt;=90),$J17,0)</f>
        <v>0</v>
      </c>
      <c r="O17" s="64">
        <f aca="true" t="shared" si="10" ref="O17:O31">IF(AND(K17&gt;90,K17&lt;=180),$J17,0)</f>
        <v>0</v>
      </c>
      <c r="P17" s="64">
        <f aca="true" t="shared" si="11" ref="P17:P31">IF(AND(K17&gt;180,K17&lt;=360),$J17,0)</f>
        <v>0</v>
      </c>
      <c r="Q17" s="64">
        <f t="shared" si="6"/>
        <v>0</v>
      </c>
    </row>
    <row r="18" spans="1:17" ht="15">
      <c r="A18" s="66" t="s">
        <v>278</v>
      </c>
      <c r="B18" s="60">
        <v>800081091</v>
      </c>
      <c r="C18" s="60">
        <v>6</v>
      </c>
      <c r="D18" s="417" t="s">
        <v>878</v>
      </c>
      <c r="E18" s="67" t="s">
        <v>879</v>
      </c>
      <c r="F18" s="414">
        <v>2284</v>
      </c>
      <c r="G18" s="415">
        <v>43937</v>
      </c>
      <c r="H18" s="485">
        <v>5056144</v>
      </c>
      <c r="I18" s="63">
        <v>5056144</v>
      </c>
      <c r="J18" s="418">
        <f t="shared" si="0"/>
        <v>0</v>
      </c>
      <c r="K18" s="64">
        <f t="shared" si="7"/>
        <v>207</v>
      </c>
      <c r="L18" s="486">
        <f t="shared" si="1"/>
        <v>0</v>
      </c>
      <c r="M18" s="64">
        <f t="shared" si="8"/>
        <v>0</v>
      </c>
      <c r="N18" s="64">
        <f t="shared" si="9"/>
        <v>0</v>
      </c>
      <c r="O18" s="64">
        <f t="shared" si="10"/>
        <v>0</v>
      </c>
      <c r="P18" s="64">
        <f t="shared" si="11"/>
        <v>0</v>
      </c>
      <c r="Q18" s="64">
        <f t="shared" si="6"/>
        <v>0</v>
      </c>
    </row>
    <row r="19" spans="1:17" ht="15">
      <c r="A19" s="66" t="s">
        <v>278</v>
      </c>
      <c r="B19" s="60">
        <v>800081091</v>
      </c>
      <c r="C19" s="60">
        <v>6</v>
      </c>
      <c r="D19" s="417" t="s">
        <v>878</v>
      </c>
      <c r="E19" s="67" t="s">
        <v>879</v>
      </c>
      <c r="F19" s="414">
        <v>2307</v>
      </c>
      <c r="G19" s="415">
        <v>43955</v>
      </c>
      <c r="H19" s="485">
        <v>6179732</v>
      </c>
      <c r="I19" s="63">
        <v>6179732</v>
      </c>
      <c r="J19" s="418">
        <f t="shared" si="0"/>
        <v>0</v>
      </c>
      <c r="K19" s="64">
        <f t="shared" si="7"/>
        <v>189</v>
      </c>
      <c r="L19" s="486">
        <f t="shared" si="1"/>
        <v>0</v>
      </c>
      <c r="M19" s="64">
        <f t="shared" si="8"/>
        <v>0</v>
      </c>
      <c r="N19" s="64">
        <f t="shared" si="9"/>
        <v>0</v>
      </c>
      <c r="O19" s="64">
        <f t="shared" si="10"/>
        <v>0</v>
      </c>
      <c r="P19" s="64">
        <f t="shared" si="11"/>
        <v>0</v>
      </c>
      <c r="Q19" s="64">
        <f t="shared" si="6"/>
        <v>0</v>
      </c>
    </row>
    <row r="20" spans="1:17" ht="15">
      <c r="A20" s="66" t="s">
        <v>514</v>
      </c>
      <c r="B20" s="60">
        <v>899999465</v>
      </c>
      <c r="C20" s="60">
        <v>2</v>
      </c>
      <c r="D20" s="67" t="s">
        <v>880</v>
      </c>
      <c r="E20" s="67" t="s">
        <v>879</v>
      </c>
      <c r="F20" s="414">
        <v>2413</v>
      </c>
      <c r="G20" s="415">
        <v>44047</v>
      </c>
      <c r="H20" s="485">
        <v>22530284</v>
      </c>
      <c r="I20" s="63">
        <v>22530284</v>
      </c>
      <c r="J20" s="418">
        <f t="shared" si="0"/>
        <v>0</v>
      </c>
      <c r="K20" s="64">
        <f t="shared" si="7"/>
        <v>97</v>
      </c>
      <c r="L20" s="486">
        <f t="shared" si="1"/>
        <v>0</v>
      </c>
      <c r="M20" s="64">
        <f t="shared" si="8"/>
        <v>0</v>
      </c>
      <c r="N20" s="64">
        <f t="shared" si="9"/>
        <v>0</v>
      </c>
      <c r="O20" s="64">
        <f t="shared" si="10"/>
        <v>0</v>
      </c>
      <c r="P20" s="64">
        <f t="shared" si="11"/>
        <v>0</v>
      </c>
      <c r="Q20" s="64">
        <f t="shared" si="6"/>
        <v>0</v>
      </c>
    </row>
    <row r="21" spans="1:17" ht="15">
      <c r="A21" s="59" t="s">
        <v>881</v>
      </c>
      <c r="B21" s="60">
        <v>8999994629</v>
      </c>
      <c r="C21" s="60">
        <v>6</v>
      </c>
      <c r="D21" s="61" t="s">
        <v>1112</v>
      </c>
      <c r="E21" s="72"/>
      <c r="F21" s="414">
        <v>2498</v>
      </c>
      <c r="G21" s="415">
        <v>44144</v>
      </c>
      <c r="H21" s="485">
        <v>64325390</v>
      </c>
      <c r="I21" s="63">
        <v>0</v>
      </c>
      <c r="J21" s="418">
        <f t="shared" si="0"/>
        <v>64325390</v>
      </c>
      <c r="K21" s="64">
        <f t="shared" si="7"/>
        <v>0</v>
      </c>
      <c r="L21" s="486">
        <f t="shared" si="1"/>
        <v>64325390</v>
      </c>
      <c r="M21" s="64">
        <f t="shared" si="8"/>
        <v>0</v>
      </c>
      <c r="N21" s="64">
        <f t="shared" si="9"/>
        <v>0</v>
      </c>
      <c r="O21" s="64">
        <f t="shared" si="10"/>
        <v>0</v>
      </c>
      <c r="P21" s="64">
        <f t="shared" si="11"/>
        <v>0</v>
      </c>
      <c r="Q21" s="64">
        <f t="shared" si="6"/>
        <v>0</v>
      </c>
    </row>
    <row r="22" spans="1:17" ht="15">
      <c r="A22" s="59" t="s">
        <v>102</v>
      </c>
      <c r="B22" s="60">
        <v>8999994002</v>
      </c>
      <c r="C22" s="60">
        <v>6</v>
      </c>
      <c r="D22" s="72" t="s">
        <v>876</v>
      </c>
      <c r="E22" s="72"/>
      <c r="F22" s="414">
        <v>2332</v>
      </c>
      <c r="G22" s="415">
        <v>43972</v>
      </c>
      <c r="H22" s="485">
        <v>37452920</v>
      </c>
      <c r="I22" s="63">
        <v>37452920</v>
      </c>
      <c r="J22" s="418">
        <f>+H22-I22</f>
        <v>0</v>
      </c>
      <c r="K22" s="64">
        <f t="shared" si="7"/>
        <v>172</v>
      </c>
      <c r="L22" s="486">
        <f t="shared" si="1"/>
        <v>0</v>
      </c>
      <c r="M22" s="64">
        <f t="shared" si="8"/>
        <v>0</v>
      </c>
      <c r="N22" s="64">
        <f t="shared" si="9"/>
        <v>0</v>
      </c>
      <c r="O22" s="64">
        <f t="shared" si="10"/>
        <v>0</v>
      </c>
      <c r="P22" s="64">
        <f t="shared" si="11"/>
        <v>0</v>
      </c>
      <c r="Q22" s="64">
        <f t="shared" si="6"/>
        <v>0</v>
      </c>
    </row>
    <row r="23" spans="1:17" ht="15">
      <c r="A23" s="59" t="s">
        <v>102</v>
      </c>
      <c r="B23" s="60">
        <v>8999994002</v>
      </c>
      <c r="C23" s="60">
        <v>6</v>
      </c>
      <c r="D23" s="72" t="s">
        <v>882</v>
      </c>
      <c r="E23" s="72"/>
      <c r="F23" s="414">
        <v>2421</v>
      </c>
      <c r="G23" s="415" t="s">
        <v>883</v>
      </c>
      <c r="H23" s="485">
        <v>14981168</v>
      </c>
      <c r="I23" s="63">
        <v>14981168</v>
      </c>
      <c r="J23" s="418">
        <f>+H23-I23</f>
        <v>0</v>
      </c>
      <c r="K23" s="64">
        <v>0</v>
      </c>
      <c r="L23" s="486">
        <f t="shared" si="1"/>
        <v>0</v>
      </c>
      <c r="M23" s="64">
        <f>IF(AND(K23&gt;30,K23&lt;=60),$J23,0)</f>
        <v>0</v>
      </c>
      <c r="N23" s="64">
        <f>IF(AND(K23&gt;60,K23&lt;=90),$J23,0)</f>
        <v>0</v>
      </c>
      <c r="O23" s="64">
        <f>IF(AND(K23&gt;90,K23&lt;=180),$J23,0)</f>
        <v>0</v>
      </c>
      <c r="P23" s="64">
        <f>IF(AND(K23&gt;180,K23&lt;=360),$J23,0)</f>
        <v>0</v>
      </c>
      <c r="Q23" s="64">
        <f t="shared" si="6"/>
        <v>0</v>
      </c>
    </row>
    <row r="24" spans="1:17" ht="15">
      <c r="A24" s="66" t="s">
        <v>243</v>
      </c>
      <c r="B24" s="60">
        <v>8999991728</v>
      </c>
      <c r="C24" s="60">
        <v>1</v>
      </c>
      <c r="D24" s="67" t="s">
        <v>871</v>
      </c>
      <c r="E24" s="67" t="s">
        <v>879</v>
      </c>
      <c r="F24" s="414">
        <v>2263</v>
      </c>
      <c r="G24" s="415">
        <v>43927</v>
      </c>
      <c r="H24" s="485">
        <v>52653441</v>
      </c>
      <c r="I24" s="63">
        <v>52653441</v>
      </c>
      <c r="J24" s="418">
        <f t="shared" si="0"/>
        <v>0</v>
      </c>
      <c r="K24" s="64">
        <f t="shared" si="7"/>
        <v>217</v>
      </c>
      <c r="L24" s="486">
        <f t="shared" si="1"/>
        <v>0</v>
      </c>
      <c r="M24" s="64">
        <f t="shared" si="8"/>
        <v>0</v>
      </c>
      <c r="N24" s="64">
        <f t="shared" si="9"/>
        <v>0</v>
      </c>
      <c r="O24" s="64">
        <f t="shared" si="10"/>
        <v>0</v>
      </c>
      <c r="P24" s="64">
        <f t="shared" si="11"/>
        <v>0</v>
      </c>
      <c r="Q24" s="64">
        <f t="shared" si="6"/>
        <v>0</v>
      </c>
    </row>
    <row r="25" spans="1:17" ht="15">
      <c r="A25" s="66" t="s">
        <v>243</v>
      </c>
      <c r="B25" s="60">
        <v>8999991728</v>
      </c>
      <c r="C25" s="60">
        <v>1</v>
      </c>
      <c r="D25" s="67" t="s">
        <v>871</v>
      </c>
      <c r="E25" s="67"/>
      <c r="F25" s="414">
        <v>2333</v>
      </c>
      <c r="G25" s="415">
        <v>43972</v>
      </c>
      <c r="H25" s="485">
        <v>52653441</v>
      </c>
      <c r="I25" s="63">
        <v>52653441</v>
      </c>
      <c r="J25" s="418">
        <f t="shared" si="0"/>
        <v>0</v>
      </c>
      <c r="K25" s="64">
        <f t="shared" si="7"/>
        <v>172</v>
      </c>
      <c r="L25" s="486">
        <f t="shared" si="1"/>
        <v>0</v>
      </c>
      <c r="M25" s="64">
        <f t="shared" si="8"/>
        <v>0</v>
      </c>
      <c r="N25" s="64">
        <f t="shared" si="9"/>
        <v>0</v>
      </c>
      <c r="O25" s="64">
        <f t="shared" si="10"/>
        <v>0</v>
      </c>
      <c r="P25" s="64">
        <f t="shared" si="11"/>
        <v>0</v>
      </c>
      <c r="Q25" s="64">
        <f t="shared" si="6"/>
        <v>0</v>
      </c>
    </row>
    <row r="26" spans="1:17" ht="15">
      <c r="A26" s="66" t="s">
        <v>243</v>
      </c>
      <c r="B26" s="60">
        <v>8999991728</v>
      </c>
      <c r="C26" s="60">
        <v>1</v>
      </c>
      <c r="D26" s="67" t="s">
        <v>884</v>
      </c>
      <c r="E26" s="67" t="s">
        <v>885</v>
      </c>
      <c r="F26" s="414">
        <v>2409</v>
      </c>
      <c r="G26" s="415">
        <v>44041</v>
      </c>
      <c r="H26" s="485">
        <v>36516588</v>
      </c>
      <c r="I26" s="63">
        <v>36516588</v>
      </c>
      <c r="J26" s="418">
        <f t="shared" si="0"/>
        <v>0</v>
      </c>
      <c r="K26" s="64">
        <f t="shared" si="7"/>
        <v>103</v>
      </c>
      <c r="L26" s="486">
        <f t="shared" si="1"/>
        <v>0</v>
      </c>
      <c r="M26" s="64">
        <f t="shared" si="8"/>
        <v>0</v>
      </c>
      <c r="N26" s="64">
        <f t="shared" si="9"/>
        <v>0</v>
      </c>
      <c r="O26" s="64">
        <f t="shared" si="10"/>
        <v>0</v>
      </c>
      <c r="P26" s="64">
        <f t="shared" si="11"/>
        <v>0</v>
      </c>
      <c r="Q26" s="64">
        <f t="shared" si="6"/>
        <v>0</v>
      </c>
    </row>
    <row r="27" spans="1:17" ht="15">
      <c r="A27" s="66" t="s">
        <v>243</v>
      </c>
      <c r="B27" s="60">
        <v>8999991728</v>
      </c>
      <c r="C27" s="60">
        <v>1</v>
      </c>
      <c r="D27" s="67" t="s">
        <v>884</v>
      </c>
      <c r="E27" s="67"/>
      <c r="F27" s="414">
        <v>2460</v>
      </c>
      <c r="G27" s="415">
        <v>44098</v>
      </c>
      <c r="H27" s="485">
        <v>32069053</v>
      </c>
      <c r="I27" s="63">
        <v>32069053</v>
      </c>
      <c r="J27" s="418">
        <f t="shared" si="0"/>
        <v>0</v>
      </c>
      <c r="K27" s="64">
        <f t="shared" si="7"/>
        <v>46</v>
      </c>
      <c r="L27" s="486">
        <f t="shared" si="1"/>
        <v>0</v>
      </c>
      <c r="M27" s="64">
        <f t="shared" si="8"/>
        <v>0</v>
      </c>
      <c r="N27" s="64">
        <f t="shared" si="9"/>
        <v>0</v>
      </c>
      <c r="O27" s="64">
        <f t="shared" si="10"/>
        <v>0</v>
      </c>
      <c r="P27" s="64">
        <f t="shared" si="11"/>
        <v>0</v>
      </c>
      <c r="Q27" s="64">
        <f t="shared" si="6"/>
        <v>0</v>
      </c>
    </row>
    <row r="28" spans="1:17" ht="15">
      <c r="A28" s="66" t="s">
        <v>244</v>
      </c>
      <c r="B28" s="60">
        <v>8999994675</v>
      </c>
      <c r="C28" s="60">
        <v>6</v>
      </c>
      <c r="D28" s="67"/>
      <c r="E28" s="67"/>
      <c r="F28" s="414"/>
      <c r="G28" s="415"/>
      <c r="H28" s="485">
        <v>0</v>
      </c>
      <c r="I28" s="63">
        <v>0</v>
      </c>
      <c r="J28" s="418">
        <f t="shared" si="0"/>
        <v>0</v>
      </c>
      <c r="K28" s="64">
        <f t="shared" si="7"/>
        <v>44144</v>
      </c>
      <c r="L28" s="486">
        <f t="shared" si="1"/>
        <v>0</v>
      </c>
      <c r="M28" s="64">
        <f t="shared" si="8"/>
        <v>0</v>
      </c>
      <c r="N28" s="64">
        <f t="shared" si="9"/>
        <v>0</v>
      </c>
      <c r="O28" s="64">
        <f t="shared" si="10"/>
        <v>0</v>
      </c>
      <c r="P28" s="64">
        <f t="shared" si="11"/>
        <v>0</v>
      </c>
      <c r="Q28" s="64">
        <f t="shared" si="6"/>
        <v>0</v>
      </c>
    </row>
    <row r="29" spans="1:17" ht="15">
      <c r="A29" s="66" t="s">
        <v>245</v>
      </c>
      <c r="B29" s="60">
        <v>8999994145</v>
      </c>
      <c r="C29" s="60">
        <v>6</v>
      </c>
      <c r="D29" s="67" t="s">
        <v>886</v>
      </c>
      <c r="E29" s="67"/>
      <c r="F29" s="414">
        <v>2331</v>
      </c>
      <c r="G29" s="415">
        <v>43972</v>
      </c>
      <c r="H29" s="485">
        <v>34050946</v>
      </c>
      <c r="I29" s="63">
        <v>34050946</v>
      </c>
      <c r="J29" s="418">
        <f t="shared" si="0"/>
        <v>0</v>
      </c>
      <c r="K29" s="64">
        <f t="shared" si="7"/>
        <v>172</v>
      </c>
      <c r="L29" s="486">
        <f t="shared" si="1"/>
        <v>0</v>
      </c>
      <c r="M29" s="64">
        <f t="shared" si="8"/>
        <v>0</v>
      </c>
      <c r="N29" s="64">
        <f t="shared" si="9"/>
        <v>0</v>
      </c>
      <c r="O29" s="64">
        <f t="shared" si="10"/>
        <v>0</v>
      </c>
      <c r="P29" s="64">
        <f t="shared" si="11"/>
        <v>0</v>
      </c>
      <c r="Q29" s="64">
        <f t="shared" si="6"/>
        <v>0</v>
      </c>
    </row>
    <row r="30" spans="1:17" ht="15">
      <c r="A30" s="66" t="s">
        <v>887</v>
      </c>
      <c r="B30" s="60" t="s">
        <v>888</v>
      </c>
      <c r="C30" s="60">
        <v>6</v>
      </c>
      <c r="D30" s="68" t="s">
        <v>889</v>
      </c>
      <c r="E30" s="67" t="s">
        <v>890</v>
      </c>
      <c r="F30" s="414">
        <v>2358</v>
      </c>
      <c r="G30" s="415">
        <v>43979</v>
      </c>
      <c r="H30" s="488">
        <v>7958745.5</v>
      </c>
      <c r="I30" s="63">
        <v>7958745.5</v>
      </c>
      <c r="J30" s="418">
        <f t="shared" si="0"/>
        <v>0</v>
      </c>
      <c r="K30" s="64">
        <f t="shared" si="7"/>
        <v>165</v>
      </c>
      <c r="L30" s="486">
        <f t="shared" si="1"/>
        <v>0</v>
      </c>
      <c r="M30" s="64">
        <f t="shared" si="8"/>
        <v>0</v>
      </c>
      <c r="N30" s="64">
        <f t="shared" si="9"/>
        <v>0</v>
      </c>
      <c r="O30" s="64">
        <f t="shared" si="10"/>
        <v>0</v>
      </c>
      <c r="P30" s="64">
        <f t="shared" si="11"/>
        <v>0</v>
      </c>
      <c r="Q30" s="64">
        <f t="shared" si="6"/>
        <v>0</v>
      </c>
    </row>
    <row r="31" spans="1:17" ht="15">
      <c r="A31" s="66" t="s">
        <v>887</v>
      </c>
      <c r="B31" s="60" t="s">
        <v>888</v>
      </c>
      <c r="C31" s="60">
        <v>6</v>
      </c>
      <c r="D31" s="68" t="s">
        <v>889</v>
      </c>
      <c r="E31" s="67"/>
      <c r="F31" s="414">
        <v>2359</v>
      </c>
      <c r="G31" s="415">
        <v>43979</v>
      </c>
      <c r="H31" s="488">
        <v>7958745.5</v>
      </c>
      <c r="I31" s="63">
        <v>7958745.5</v>
      </c>
      <c r="J31" s="418">
        <f t="shared" si="0"/>
        <v>0</v>
      </c>
      <c r="K31" s="64">
        <f t="shared" si="7"/>
        <v>165</v>
      </c>
      <c r="L31" s="486">
        <f t="shared" si="1"/>
        <v>0</v>
      </c>
      <c r="M31" s="64">
        <f t="shared" si="8"/>
        <v>0</v>
      </c>
      <c r="N31" s="64">
        <f t="shared" si="9"/>
        <v>0</v>
      </c>
      <c r="O31" s="64">
        <f t="shared" si="10"/>
        <v>0</v>
      </c>
      <c r="P31" s="64">
        <f t="shared" si="11"/>
        <v>0</v>
      </c>
      <c r="Q31" s="64">
        <f t="shared" si="6"/>
        <v>0</v>
      </c>
    </row>
    <row r="32" spans="1:17" ht="15">
      <c r="A32" s="66" t="s">
        <v>887</v>
      </c>
      <c r="B32" s="60" t="s">
        <v>888</v>
      </c>
      <c r="C32" s="60">
        <v>6</v>
      </c>
      <c r="D32" s="68" t="s">
        <v>891</v>
      </c>
      <c r="E32" s="67"/>
      <c r="F32" s="414">
        <v>2388</v>
      </c>
      <c r="G32" s="415">
        <v>44018</v>
      </c>
      <c r="H32" s="488">
        <v>63669964</v>
      </c>
      <c r="I32" s="63">
        <v>63669964</v>
      </c>
      <c r="J32" s="418">
        <f t="shared" si="0"/>
        <v>0</v>
      </c>
      <c r="K32" s="64">
        <f>$F$2-G32</f>
        <v>126</v>
      </c>
      <c r="L32" s="486">
        <f t="shared" si="1"/>
        <v>0</v>
      </c>
      <c r="M32" s="64">
        <f>IF(AND(K32&gt;30,K32&lt;=60),$J32,0)</f>
        <v>0</v>
      </c>
      <c r="N32" s="64">
        <f>IF(AND(K32&gt;60,K32&lt;=90),$J32,0)</f>
        <v>0</v>
      </c>
      <c r="O32" s="64">
        <f>IF(AND(K32&gt;90,K32&lt;=180),$J32,0)</f>
        <v>0</v>
      </c>
      <c r="P32" s="64">
        <f>IF(AND(K32&gt;180,K32&lt;=360),$J32,0)</f>
        <v>0</v>
      </c>
      <c r="Q32" s="64">
        <f t="shared" si="6"/>
        <v>0</v>
      </c>
    </row>
    <row r="33" spans="1:17" ht="15">
      <c r="A33" s="66" t="s">
        <v>887</v>
      </c>
      <c r="B33" s="60" t="s">
        <v>888</v>
      </c>
      <c r="C33" s="60">
        <v>6</v>
      </c>
      <c r="D33" s="68" t="s">
        <v>891</v>
      </c>
      <c r="E33" s="67"/>
      <c r="F33" s="414">
        <v>2453</v>
      </c>
      <c r="G33" s="415">
        <v>44098</v>
      </c>
      <c r="H33" s="488">
        <v>63669964</v>
      </c>
      <c r="I33" s="63">
        <v>63669964</v>
      </c>
      <c r="J33" s="418">
        <f t="shared" si="0"/>
        <v>0</v>
      </c>
      <c r="K33" s="64">
        <f>$F$2-G33</f>
        <v>46</v>
      </c>
      <c r="L33" s="486">
        <f t="shared" si="1"/>
        <v>0</v>
      </c>
      <c r="M33" s="64">
        <f>IF(AND(K33&gt;30,K33&lt;=60),$J33,0)</f>
        <v>0</v>
      </c>
      <c r="N33" s="64">
        <f>IF(AND(K33&gt;60,K33&lt;=90),$J33,0)</f>
        <v>0</v>
      </c>
      <c r="O33" s="64">
        <f>IF(AND(K33&gt;90,K33&lt;=180),$J33,0)</f>
        <v>0</v>
      </c>
      <c r="P33" s="64">
        <f>IF(AND(K33&gt;180,K33&lt;=360),$J33,0)</f>
        <v>0</v>
      </c>
      <c r="Q33" s="64">
        <f t="shared" si="6"/>
        <v>0</v>
      </c>
    </row>
    <row r="34" spans="1:17" ht="15">
      <c r="A34" s="66" t="s">
        <v>97</v>
      </c>
      <c r="B34" s="60">
        <v>899999466</v>
      </c>
      <c r="C34" s="60">
        <v>5</v>
      </c>
      <c r="D34" s="68" t="s">
        <v>892</v>
      </c>
      <c r="E34" s="67" t="s">
        <v>893</v>
      </c>
      <c r="F34" s="414">
        <v>2242</v>
      </c>
      <c r="G34" s="419">
        <v>43887</v>
      </c>
      <c r="H34" s="485">
        <v>4447536</v>
      </c>
      <c r="I34" s="63">
        <v>4447536</v>
      </c>
      <c r="J34" s="418">
        <f t="shared" si="0"/>
        <v>0</v>
      </c>
      <c r="K34" s="64">
        <f aca="true" t="shared" si="12" ref="K34:K61">$F$2-G34</f>
        <v>257</v>
      </c>
      <c r="L34" s="486">
        <f t="shared" si="1"/>
        <v>0</v>
      </c>
      <c r="M34" s="64">
        <f aca="true" t="shared" si="13" ref="M34:M93">IF(AND(K34&gt;30,K34&lt;=60),$J34,0)</f>
        <v>0</v>
      </c>
      <c r="N34" s="64">
        <f aca="true" t="shared" si="14" ref="N34:N82">IF(AND(K34&gt;60,K34&lt;=90),$J34,0)</f>
        <v>0</v>
      </c>
      <c r="O34" s="64">
        <f aca="true" t="shared" si="15" ref="O34:O82">IF(AND(K34&gt;90,K34&lt;=180),$J34,0)</f>
        <v>0</v>
      </c>
      <c r="P34" s="64">
        <f aca="true" t="shared" si="16" ref="P34:P82">IF(AND(K34&gt;180,K34&lt;=360),$J34,0)</f>
        <v>0</v>
      </c>
      <c r="Q34" s="64">
        <f t="shared" si="6"/>
        <v>0</v>
      </c>
    </row>
    <row r="35" spans="1:17" ht="15">
      <c r="A35" s="66" t="s">
        <v>97</v>
      </c>
      <c r="B35" s="60">
        <v>899999466</v>
      </c>
      <c r="C35" s="60">
        <v>5</v>
      </c>
      <c r="D35" s="68" t="s">
        <v>892</v>
      </c>
      <c r="E35" s="67" t="s">
        <v>893</v>
      </c>
      <c r="F35" s="414">
        <v>2308</v>
      </c>
      <c r="G35" s="419">
        <v>43955</v>
      </c>
      <c r="H35" s="485">
        <v>4447536</v>
      </c>
      <c r="I35" s="63">
        <v>4447536</v>
      </c>
      <c r="J35" s="418">
        <f t="shared" si="0"/>
        <v>0</v>
      </c>
      <c r="K35" s="64">
        <f t="shared" si="12"/>
        <v>189</v>
      </c>
      <c r="L35" s="486">
        <f t="shared" si="1"/>
        <v>0</v>
      </c>
      <c r="M35" s="64">
        <f t="shared" si="13"/>
        <v>0</v>
      </c>
      <c r="N35" s="64">
        <f t="shared" si="14"/>
        <v>0</v>
      </c>
      <c r="O35" s="64">
        <f t="shared" si="15"/>
        <v>0</v>
      </c>
      <c r="P35" s="64">
        <f t="shared" si="16"/>
        <v>0</v>
      </c>
      <c r="Q35" s="64">
        <f t="shared" si="6"/>
        <v>0</v>
      </c>
    </row>
    <row r="36" spans="1:17" ht="15">
      <c r="A36" s="66" t="s">
        <v>97</v>
      </c>
      <c r="B36" s="60">
        <v>899999466</v>
      </c>
      <c r="C36" s="60">
        <v>5</v>
      </c>
      <c r="D36" s="68" t="s">
        <v>894</v>
      </c>
      <c r="E36" s="67" t="s">
        <v>895</v>
      </c>
      <c r="F36" s="414">
        <v>2373</v>
      </c>
      <c r="G36" s="419">
        <v>43985</v>
      </c>
      <c r="H36" s="485">
        <v>3335652</v>
      </c>
      <c r="I36" s="63">
        <v>3335652</v>
      </c>
      <c r="J36" s="418">
        <f t="shared" si="0"/>
        <v>0</v>
      </c>
      <c r="K36" s="64">
        <f t="shared" si="12"/>
        <v>159</v>
      </c>
      <c r="L36" s="486">
        <f t="shared" si="1"/>
        <v>0</v>
      </c>
      <c r="M36" s="64">
        <f t="shared" si="13"/>
        <v>0</v>
      </c>
      <c r="N36" s="64">
        <f t="shared" si="14"/>
        <v>0</v>
      </c>
      <c r="O36" s="64">
        <f t="shared" si="15"/>
        <v>0</v>
      </c>
      <c r="P36" s="64">
        <f t="shared" si="16"/>
        <v>0</v>
      </c>
      <c r="Q36" s="64">
        <f t="shared" si="6"/>
        <v>0</v>
      </c>
    </row>
    <row r="37" spans="1:17" ht="15">
      <c r="A37" s="69" t="s">
        <v>97</v>
      </c>
      <c r="B37" s="420">
        <v>899999466</v>
      </c>
      <c r="C37" s="420">
        <v>5</v>
      </c>
      <c r="D37" s="421" t="s">
        <v>896</v>
      </c>
      <c r="E37" s="71"/>
      <c r="F37" s="77">
        <v>2320</v>
      </c>
      <c r="G37" s="419">
        <v>43958</v>
      </c>
      <c r="H37" s="485">
        <v>3216770</v>
      </c>
      <c r="I37" s="63">
        <v>3216770</v>
      </c>
      <c r="J37" s="418">
        <f t="shared" si="0"/>
        <v>0</v>
      </c>
      <c r="K37" s="64">
        <f t="shared" si="12"/>
        <v>186</v>
      </c>
      <c r="L37" s="486">
        <f t="shared" si="1"/>
        <v>0</v>
      </c>
      <c r="M37" s="64">
        <f t="shared" si="13"/>
        <v>0</v>
      </c>
      <c r="N37" s="64">
        <f t="shared" si="14"/>
        <v>0</v>
      </c>
      <c r="O37" s="64">
        <f t="shared" si="15"/>
        <v>0</v>
      </c>
      <c r="P37" s="64">
        <f t="shared" si="16"/>
        <v>0</v>
      </c>
      <c r="Q37" s="64">
        <f t="shared" si="6"/>
        <v>0</v>
      </c>
    </row>
    <row r="38" spans="1:17" ht="15">
      <c r="A38" s="69" t="s">
        <v>97</v>
      </c>
      <c r="B38" s="420">
        <v>899999466</v>
      </c>
      <c r="C38" s="420">
        <v>5</v>
      </c>
      <c r="D38" s="421" t="s">
        <v>247</v>
      </c>
      <c r="E38" s="71"/>
      <c r="F38" s="77">
        <v>2330</v>
      </c>
      <c r="G38" s="419">
        <v>43971</v>
      </c>
      <c r="H38" s="485">
        <v>4062396</v>
      </c>
      <c r="I38" s="63">
        <v>4062396</v>
      </c>
      <c r="J38" s="418">
        <f t="shared" si="0"/>
        <v>0</v>
      </c>
      <c r="K38" s="64">
        <f t="shared" si="12"/>
        <v>173</v>
      </c>
      <c r="L38" s="486">
        <f t="shared" si="1"/>
        <v>0</v>
      </c>
      <c r="M38" s="64">
        <f>IF(AND(K38&gt;30,K38&lt;=60),$J38,0)</f>
        <v>0</v>
      </c>
      <c r="N38" s="64">
        <f>IF(AND(K38&gt;60,K38&lt;=90),$J38,0)</f>
        <v>0</v>
      </c>
      <c r="O38" s="64">
        <f>IF(AND(K38&gt;90,K38&lt;=180),$J38,0)</f>
        <v>0</v>
      </c>
      <c r="P38" s="64">
        <f>IF(AND(K38&gt;180,K38&lt;=360),$J38,0)</f>
        <v>0</v>
      </c>
      <c r="Q38" s="64">
        <f t="shared" si="6"/>
        <v>0</v>
      </c>
    </row>
    <row r="39" spans="1:17" ht="15">
      <c r="A39" s="69" t="s">
        <v>97</v>
      </c>
      <c r="B39" s="420">
        <v>899999466</v>
      </c>
      <c r="C39" s="420">
        <v>5</v>
      </c>
      <c r="D39" s="421" t="s">
        <v>897</v>
      </c>
      <c r="E39" s="71"/>
      <c r="F39" s="77">
        <v>2447</v>
      </c>
      <c r="G39" s="419">
        <v>44091</v>
      </c>
      <c r="H39" s="485">
        <v>5040540</v>
      </c>
      <c r="I39" s="63">
        <v>0</v>
      </c>
      <c r="J39" s="418">
        <f t="shared" si="0"/>
        <v>5040540</v>
      </c>
      <c r="K39" s="64">
        <f t="shared" si="12"/>
        <v>53</v>
      </c>
      <c r="L39" s="486">
        <f t="shared" si="1"/>
        <v>0</v>
      </c>
      <c r="M39" s="64">
        <f>IF(AND(K39&gt;30,K39&lt;=60),$J39,0)</f>
        <v>5040540</v>
      </c>
      <c r="N39" s="64">
        <f>IF(AND(K39&gt;60,K39&lt;=90),$J39,0)</f>
        <v>0</v>
      </c>
      <c r="O39" s="64">
        <f>IF(AND(K39&gt;90,K39&lt;=180),$J39,0)</f>
        <v>0</v>
      </c>
      <c r="P39" s="64">
        <f>IF(AND(K39&gt;180,K39&lt;=360),$J39,0)</f>
        <v>0</v>
      </c>
      <c r="Q39" s="64">
        <f t="shared" si="6"/>
        <v>0</v>
      </c>
    </row>
    <row r="40" spans="1:17" ht="15">
      <c r="A40" s="69" t="s">
        <v>97</v>
      </c>
      <c r="B40" s="420">
        <v>899999466</v>
      </c>
      <c r="C40" s="420">
        <v>5</v>
      </c>
      <c r="D40" s="421" t="s">
        <v>897</v>
      </c>
      <c r="E40" s="71"/>
      <c r="F40" s="77">
        <v>2491</v>
      </c>
      <c r="G40" s="419">
        <v>44125</v>
      </c>
      <c r="H40" s="485">
        <v>5040541</v>
      </c>
      <c r="I40" s="63">
        <v>0</v>
      </c>
      <c r="J40" s="418">
        <f t="shared" si="0"/>
        <v>5040541</v>
      </c>
      <c r="K40" s="64">
        <f t="shared" si="12"/>
        <v>19</v>
      </c>
      <c r="L40" s="486">
        <f t="shared" si="1"/>
        <v>5040541</v>
      </c>
      <c r="M40" s="64">
        <f>IF(AND(K40&gt;30,K40&lt;=60),$J40,0)</f>
        <v>0</v>
      </c>
      <c r="N40" s="64">
        <f>IF(AND(K40&gt;60,K40&lt;=90),$J40,0)</f>
        <v>0</v>
      </c>
      <c r="O40" s="64">
        <f>IF(AND(K40&gt;90,K40&lt;=180),$J40,0)</f>
        <v>0</v>
      </c>
      <c r="P40" s="64">
        <f>IF(AND(K40&gt;180,K40&lt;=360),$J40,0)</f>
        <v>0</v>
      </c>
      <c r="Q40" s="64">
        <f t="shared" si="6"/>
        <v>0</v>
      </c>
    </row>
    <row r="41" spans="1:17" ht="15">
      <c r="A41" s="69" t="s">
        <v>248</v>
      </c>
      <c r="B41" s="420">
        <v>899999705</v>
      </c>
      <c r="C41" s="420">
        <v>2</v>
      </c>
      <c r="D41" s="71" t="s">
        <v>876</v>
      </c>
      <c r="E41" s="71" t="s">
        <v>879</v>
      </c>
      <c r="F41" s="77">
        <v>2362</v>
      </c>
      <c r="G41" s="419">
        <v>43983</v>
      </c>
      <c r="H41" s="485">
        <v>45060568</v>
      </c>
      <c r="I41" s="63">
        <v>45060568</v>
      </c>
      <c r="J41" s="418">
        <f t="shared" si="0"/>
        <v>0</v>
      </c>
      <c r="K41" s="64">
        <f t="shared" si="12"/>
        <v>161</v>
      </c>
      <c r="L41" s="486">
        <f t="shared" si="1"/>
        <v>0</v>
      </c>
      <c r="M41" s="64">
        <f t="shared" si="13"/>
        <v>0</v>
      </c>
      <c r="N41" s="64">
        <f t="shared" si="14"/>
        <v>0</v>
      </c>
      <c r="O41" s="64">
        <f t="shared" si="15"/>
        <v>0</v>
      </c>
      <c r="P41" s="64">
        <f t="shared" si="16"/>
        <v>0</v>
      </c>
      <c r="Q41" s="64">
        <f t="shared" si="6"/>
        <v>0</v>
      </c>
    </row>
    <row r="42" spans="1:17" ht="15">
      <c r="A42" s="66" t="s">
        <v>898</v>
      </c>
      <c r="B42" s="60">
        <v>899999406</v>
      </c>
      <c r="C42" s="60">
        <v>6</v>
      </c>
      <c r="D42" s="422"/>
      <c r="E42" s="67"/>
      <c r="F42" s="414"/>
      <c r="G42" s="415"/>
      <c r="H42" s="485">
        <v>0</v>
      </c>
      <c r="I42" s="63">
        <v>0</v>
      </c>
      <c r="J42" s="418">
        <f t="shared" si="0"/>
        <v>0</v>
      </c>
      <c r="K42" s="64">
        <f t="shared" si="12"/>
        <v>44144</v>
      </c>
      <c r="L42" s="486">
        <f t="shared" si="1"/>
        <v>0</v>
      </c>
      <c r="M42" s="64">
        <f t="shared" si="13"/>
        <v>0</v>
      </c>
      <c r="N42" s="64">
        <f t="shared" si="14"/>
        <v>0</v>
      </c>
      <c r="O42" s="64">
        <f t="shared" si="15"/>
        <v>0</v>
      </c>
      <c r="P42" s="64">
        <f t="shared" si="16"/>
        <v>0</v>
      </c>
      <c r="Q42" s="64">
        <f t="shared" si="6"/>
        <v>0</v>
      </c>
    </row>
    <row r="43" spans="1:17" ht="15">
      <c r="A43" s="66" t="s">
        <v>52</v>
      </c>
      <c r="B43" s="60">
        <v>832002318</v>
      </c>
      <c r="C43" s="60">
        <v>6</v>
      </c>
      <c r="D43" s="422" t="s">
        <v>899</v>
      </c>
      <c r="E43" s="67"/>
      <c r="F43" s="414">
        <v>2335</v>
      </c>
      <c r="G43" s="415">
        <v>43972</v>
      </c>
      <c r="H43" s="485">
        <v>18726460</v>
      </c>
      <c r="I43" s="63">
        <v>18726460</v>
      </c>
      <c r="J43" s="418">
        <f t="shared" si="0"/>
        <v>0</v>
      </c>
      <c r="K43" s="64">
        <f t="shared" si="12"/>
        <v>172</v>
      </c>
      <c r="L43" s="486">
        <f t="shared" si="1"/>
        <v>0</v>
      </c>
      <c r="M43" s="64">
        <f t="shared" si="13"/>
        <v>0</v>
      </c>
      <c r="N43" s="64">
        <f t="shared" si="14"/>
        <v>0</v>
      </c>
      <c r="O43" s="64">
        <f t="shared" si="15"/>
        <v>0</v>
      </c>
      <c r="P43" s="64">
        <f t="shared" si="16"/>
        <v>0</v>
      </c>
      <c r="Q43" s="64">
        <f t="shared" si="6"/>
        <v>0</v>
      </c>
    </row>
    <row r="44" spans="1:17" ht="15" customHeight="1">
      <c r="A44" s="66" t="s">
        <v>52</v>
      </c>
      <c r="B44" s="60">
        <v>832002318</v>
      </c>
      <c r="C44" s="60">
        <v>6</v>
      </c>
      <c r="D44" s="422" t="s">
        <v>1113</v>
      </c>
      <c r="E44" s="67"/>
      <c r="F44" s="414">
        <v>2480</v>
      </c>
      <c r="G44" s="415">
        <v>44117</v>
      </c>
      <c r="H44" s="485">
        <v>26217044</v>
      </c>
      <c r="I44" s="63">
        <v>0</v>
      </c>
      <c r="J44" s="418">
        <f t="shared" si="0"/>
        <v>26217044</v>
      </c>
      <c r="K44" s="64">
        <f t="shared" si="12"/>
        <v>27</v>
      </c>
      <c r="L44" s="486">
        <f t="shared" si="1"/>
        <v>26217044</v>
      </c>
      <c r="M44" s="64">
        <f t="shared" si="13"/>
        <v>0</v>
      </c>
      <c r="N44" s="64">
        <f t="shared" si="14"/>
        <v>0</v>
      </c>
      <c r="O44" s="64">
        <f t="shared" si="15"/>
        <v>0</v>
      </c>
      <c r="P44" s="64">
        <f t="shared" si="16"/>
        <v>0</v>
      </c>
      <c r="Q44" s="64">
        <f t="shared" si="6"/>
        <v>0</v>
      </c>
    </row>
    <row r="45" spans="1:17" ht="15">
      <c r="A45" s="66" t="s">
        <v>249</v>
      </c>
      <c r="B45" s="60">
        <v>899999460</v>
      </c>
      <c r="C45" s="60">
        <v>6</v>
      </c>
      <c r="D45" s="67" t="s">
        <v>246</v>
      </c>
      <c r="E45" s="67"/>
      <c r="F45" s="414">
        <v>2303</v>
      </c>
      <c r="G45" s="415">
        <v>43951</v>
      </c>
      <c r="H45" s="485">
        <v>588823</v>
      </c>
      <c r="I45" s="63">
        <v>0</v>
      </c>
      <c r="J45" s="418">
        <f t="shared" si="0"/>
        <v>588823</v>
      </c>
      <c r="K45" s="64">
        <f t="shared" si="12"/>
        <v>193</v>
      </c>
      <c r="L45" s="486">
        <f t="shared" si="1"/>
        <v>0</v>
      </c>
      <c r="M45" s="64">
        <f t="shared" si="13"/>
        <v>0</v>
      </c>
      <c r="N45" s="64">
        <f t="shared" si="14"/>
        <v>0</v>
      </c>
      <c r="O45" s="64">
        <f t="shared" si="15"/>
        <v>0</v>
      </c>
      <c r="P45" s="64">
        <f t="shared" si="16"/>
        <v>588823</v>
      </c>
      <c r="Q45" s="64">
        <f t="shared" si="6"/>
        <v>0</v>
      </c>
    </row>
    <row r="46" spans="1:17" ht="15">
      <c r="A46" s="66" t="s">
        <v>458</v>
      </c>
      <c r="B46" s="60">
        <v>899999328</v>
      </c>
      <c r="C46" s="60">
        <v>2</v>
      </c>
      <c r="D46" s="67" t="s">
        <v>900</v>
      </c>
      <c r="E46" s="67"/>
      <c r="F46" s="77">
        <v>2375</v>
      </c>
      <c r="G46" s="415">
        <v>43989</v>
      </c>
      <c r="H46" s="485">
        <v>37604117</v>
      </c>
      <c r="I46" s="63">
        <v>37604117</v>
      </c>
      <c r="J46" s="418">
        <f t="shared" si="0"/>
        <v>0</v>
      </c>
      <c r="K46" s="64">
        <f t="shared" si="12"/>
        <v>155</v>
      </c>
      <c r="L46" s="486">
        <f t="shared" si="1"/>
        <v>0</v>
      </c>
      <c r="M46" s="64">
        <f t="shared" si="13"/>
        <v>0</v>
      </c>
      <c r="N46" s="64">
        <f t="shared" si="14"/>
        <v>0</v>
      </c>
      <c r="O46" s="64">
        <f t="shared" si="15"/>
        <v>0</v>
      </c>
      <c r="P46" s="64">
        <f t="shared" si="16"/>
        <v>0</v>
      </c>
      <c r="Q46" s="64">
        <f t="shared" si="6"/>
        <v>0</v>
      </c>
    </row>
    <row r="47" spans="1:17" ht="15">
      <c r="A47" s="66" t="s">
        <v>458</v>
      </c>
      <c r="B47" s="60">
        <v>899999328</v>
      </c>
      <c r="C47" s="60">
        <v>2</v>
      </c>
      <c r="D47" s="67" t="s">
        <v>900</v>
      </c>
      <c r="E47" s="67"/>
      <c r="F47" s="77">
        <v>2399</v>
      </c>
      <c r="G47" s="415">
        <v>44025</v>
      </c>
      <c r="H47" s="485">
        <v>39535325</v>
      </c>
      <c r="I47" s="63">
        <v>39535325</v>
      </c>
      <c r="J47" s="418">
        <f t="shared" si="0"/>
        <v>0</v>
      </c>
      <c r="K47" s="64">
        <f t="shared" si="12"/>
        <v>119</v>
      </c>
      <c r="L47" s="486">
        <f t="shared" si="1"/>
        <v>0</v>
      </c>
      <c r="M47" s="64">
        <f t="shared" si="13"/>
        <v>0</v>
      </c>
      <c r="N47" s="64">
        <f t="shared" si="14"/>
        <v>0</v>
      </c>
      <c r="O47" s="64">
        <f t="shared" si="15"/>
        <v>0</v>
      </c>
      <c r="P47" s="64">
        <f t="shared" si="16"/>
        <v>0</v>
      </c>
      <c r="Q47" s="64">
        <f t="shared" si="6"/>
        <v>0</v>
      </c>
    </row>
    <row r="48" spans="1:17" ht="15">
      <c r="A48" s="66" t="s">
        <v>458</v>
      </c>
      <c r="B48" s="60">
        <v>899999328</v>
      </c>
      <c r="C48" s="60">
        <v>2</v>
      </c>
      <c r="D48" s="67" t="s">
        <v>1114</v>
      </c>
      <c r="E48" s="67"/>
      <c r="F48" s="77">
        <v>2489</v>
      </c>
      <c r="G48" s="415">
        <v>44124</v>
      </c>
      <c r="H48" s="485">
        <v>44255915</v>
      </c>
      <c r="I48" s="63">
        <v>0</v>
      </c>
      <c r="J48" s="418">
        <f t="shared" si="0"/>
        <v>44255915</v>
      </c>
      <c r="K48" s="64">
        <f t="shared" si="12"/>
        <v>20</v>
      </c>
      <c r="L48" s="486">
        <f t="shared" si="1"/>
        <v>44255915</v>
      </c>
      <c r="M48" s="64">
        <f t="shared" si="13"/>
        <v>0</v>
      </c>
      <c r="N48" s="64">
        <f t="shared" si="14"/>
        <v>0</v>
      </c>
      <c r="O48" s="64">
        <f t="shared" si="15"/>
        <v>0</v>
      </c>
      <c r="P48" s="64">
        <f t="shared" si="16"/>
        <v>0</v>
      </c>
      <c r="Q48" s="64">
        <f t="shared" si="6"/>
        <v>0</v>
      </c>
    </row>
    <row r="49" spans="1:17" ht="15">
      <c r="A49" s="69" t="s">
        <v>201</v>
      </c>
      <c r="B49" s="70" t="s">
        <v>250</v>
      </c>
      <c r="C49" s="70">
        <v>6</v>
      </c>
      <c r="D49" s="71" t="s">
        <v>871</v>
      </c>
      <c r="E49" s="71" t="s">
        <v>901</v>
      </c>
      <c r="F49" s="414">
        <v>2374</v>
      </c>
      <c r="G49" s="415">
        <v>43989</v>
      </c>
      <c r="H49" s="485">
        <v>70536333</v>
      </c>
      <c r="I49" s="63">
        <f>14981168+55555165</f>
        <v>70536333</v>
      </c>
      <c r="J49" s="418">
        <f t="shared" si="0"/>
        <v>0</v>
      </c>
      <c r="K49" s="64">
        <f t="shared" si="12"/>
        <v>155</v>
      </c>
      <c r="L49" s="486">
        <f t="shared" si="1"/>
        <v>0</v>
      </c>
      <c r="M49" s="64">
        <f t="shared" si="13"/>
        <v>0</v>
      </c>
      <c r="N49" s="64">
        <f t="shared" si="14"/>
        <v>0</v>
      </c>
      <c r="O49" s="64">
        <f t="shared" si="15"/>
        <v>0</v>
      </c>
      <c r="P49" s="64">
        <f t="shared" si="16"/>
        <v>0</v>
      </c>
      <c r="Q49" s="64">
        <f t="shared" si="6"/>
        <v>0</v>
      </c>
    </row>
    <row r="50" spans="1:17" ht="15">
      <c r="A50" s="69" t="s">
        <v>201</v>
      </c>
      <c r="B50" s="70" t="s">
        <v>250</v>
      </c>
      <c r="C50" s="70">
        <v>6</v>
      </c>
      <c r="D50" s="71" t="s">
        <v>902</v>
      </c>
      <c r="E50" s="71"/>
      <c r="F50" s="414">
        <v>2441</v>
      </c>
      <c r="G50" s="415">
        <v>44088</v>
      </c>
      <c r="H50" s="485">
        <v>35580274</v>
      </c>
      <c r="I50" s="63">
        <v>35580274</v>
      </c>
      <c r="J50" s="418">
        <f t="shared" si="0"/>
        <v>0</v>
      </c>
      <c r="K50" s="64">
        <f t="shared" si="12"/>
        <v>56</v>
      </c>
      <c r="L50" s="486">
        <f t="shared" si="1"/>
        <v>0</v>
      </c>
      <c r="M50" s="64">
        <f t="shared" si="13"/>
        <v>0</v>
      </c>
      <c r="N50" s="64">
        <f t="shared" si="14"/>
        <v>0</v>
      </c>
      <c r="O50" s="64">
        <f t="shared" si="15"/>
        <v>0</v>
      </c>
      <c r="P50" s="64">
        <f t="shared" si="16"/>
        <v>0</v>
      </c>
      <c r="Q50" s="64">
        <f t="shared" si="6"/>
        <v>0</v>
      </c>
    </row>
    <row r="51" spans="1:17" ht="15">
      <c r="A51" s="69" t="s">
        <v>201</v>
      </c>
      <c r="B51" s="70" t="s">
        <v>250</v>
      </c>
      <c r="C51" s="70">
        <v>6</v>
      </c>
      <c r="D51" s="71" t="s">
        <v>1115</v>
      </c>
      <c r="E51" s="71"/>
      <c r="F51" s="414">
        <v>2473</v>
      </c>
      <c r="G51" s="415">
        <v>44105</v>
      </c>
      <c r="H51" s="485">
        <v>35580274</v>
      </c>
      <c r="I51" s="63">
        <v>0</v>
      </c>
      <c r="J51" s="418">
        <f t="shared" si="0"/>
        <v>35580274</v>
      </c>
      <c r="K51" s="64">
        <f t="shared" si="12"/>
        <v>39</v>
      </c>
      <c r="L51" s="486">
        <f t="shared" si="1"/>
        <v>0</v>
      </c>
      <c r="M51" s="64">
        <f t="shared" si="13"/>
        <v>35580274</v>
      </c>
      <c r="N51" s="64">
        <f t="shared" si="14"/>
        <v>0</v>
      </c>
      <c r="O51" s="64">
        <f t="shared" si="15"/>
        <v>0</v>
      </c>
      <c r="P51" s="64">
        <f t="shared" si="16"/>
        <v>0</v>
      </c>
      <c r="Q51" s="64">
        <f t="shared" si="6"/>
        <v>0</v>
      </c>
    </row>
    <row r="52" spans="1:17" ht="15">
      <c r="A52" s="69" t="s">
        <v>39</v>
      </c>
      <c r="B52" s="70">
        <v>899999420</v>
      </c>
      <c r="C52" s="70">
        <v>6</v>
      </c>
      <c r="D52" s="71" t="s">
        <v>876</v>
      </c>
      <c r="E52" s="71" t="s">
        <v>879</v>
      </c>
      <c r="F52" s="414">
        <v>2265</v>
      </c>
      <c r="G52" s="415">
        <v>43927</v>
      </c>
      <c r="H52" s="485">
        <v>47346146</v>
      </c>
      <c r="I52" s="63">
        <v>47346146</v>
      </c>
      <c r="J52" s="418">
        <f t="shared" si="0"/>
        <v>0</v>
      </c>
      <c r="K52" s="64">
        <f t="shared" si="12"/>
        <v>217</v>
      </c>
      <c r="L52" s="486">
        <f t="shared" si="1"/>
        <v>0</v>
      </c>
      <c r="M52" s="64">
        <f t="shared" si="13"/>
        <v>0</v>
      </c>
      <c r="N52" s="64">
        <f t="shared" si="14"/>
        <v>0</v>
      </c>
      <c r="O52" s="64">
        <f t="shared" si="15"/>
        <v>0</v>
      </c>
      <c r="P52" s="64">
        <f t="shared" si="16"/>
        <v>0</v>
      </c>
      <c r="Q52" s="64">
        <f t="shared" si="6"/>
        <v>0</v>
      </c>
    </row>
    <row r="53" spans="1:17" ht="15">
      <c r="A53" s="69" t="s">
        <v>39</v>
      </c>
      <c r="B53" s="70">
        <v>899999420</v>
      </c>
      <c r="C53" s="70">
        <v>6</v>
      </c>
      <c r="D53" s="71" t="s">
        <v>871</v>
      </c>
      <c r="E53" s="71"/>
      <c r="F53" s="414">
        <v>2431</v>
      </c>
      <c r="G53" s="419">
        <v>44071</v>
      </c>
      <c r="H53" s="485">
        <v>11235876</v>
      </c>
      <c r="I53" s="63">
        <v>11235876</v>
      </c>
      <c r="J53" s="418">
        <f t="shared" si="0"/>
        <v>0</v>
      </c>
      <c r="K53" s="64">
        <f>$F$2-G53</f>
        <v>73</v>
      </c>
      <c r="L53" s="486">
        <f t="shared" si="1"/>
        <v>0</v>
      </c>
      <c r="M53" s="64">
        <f>IF(AND(K53&gt;30,K53&lt;=60),$J53,0)</f>
        <v>0</v>
      </c>
      <c r="N53" s="64">
        <f>IF(AND(K53&gt;60,K53&lt;=90),$J53,0)</f>
        <v>0</v>
      </c>
      <c r="O53" s="64">
        <f>IF(AND(K53&gt;90,K53&lt;=180),$J53,0)</f>
        <v>0</v>
      </c>
      <c r="P53" s="64">
        <f>IF(AND(K53&gt;180,K53&lt;=360),$J53,0)</f>
        <v>0</v>
      </c>
      <c r="Q53" s="64">
        <f t="shared" si="6"/>
        <v>0</v>
      </c>
    </row>
    <row r="54" spans="1:17" ht="15">
      <c r="A54" s="69" t="s">
        <v>39</v>
      </c>
      <c r="B54" s="70">
        <v>899999420</v>
      </c>
      <c r="C54" s="70">
        <v>6</v>
      </c>
      <c r="D54" s="71" t="s">
        <v>871</v>
      </c>
      <c r="E54" s="71"/>
      <c r="F54" s="414">
        <v>2432</v>
      </c>
      <c r="G54" s="415">
        <v>44071</v>
      </c>
      <c r="H54" s="485">
        <v>11235876</v>
      </c>
      <c r="I54" s="63">
        <v>11235876</v>
      </c>
      <c r="J54" s="418">
        <f t="shared" si="0"/>
        <v>0</v>
      </c>
      <c r="K54" s="64">
        <f>$F$2-G54</f>
        <v>73</v>
      </c>
      <c r="L54" s="486">
        <f t="shared" si="1"/>
        <v>0</v>
      </c>
      <c r="M54" s="64">
        <f>IF(AND(K54&gt;30,K54&lt;=60),$J54,0)</f>
        <v>0</v>
      </c>
      <c r="N54" s="64">
        <f>IF(AND(K54&gt;60,K54&lt;=90),$J54,0)</f>
        <v>0</v>
      </c>
      <c r="O54" s="64">
        <f>IF(AND(K54&gt;90,K54&lt;=180),$J54,0)</f>
        <v>0</v>
      </c>
      <c r="P54" s="64">
        <f>IF(AND(K54&gt;180,K54&lt;=360),$J54,0)</f>
        <v>0</v>
      </c>
      <c r="Q54" s="64">
        <f t="shared" si="6"/>
        <v>0</v>
      </c>
    </row>
    <row r="55" spans="1:17" ht="15">
      <c r="A55" s="69" t="s">
        <v>39</v>
      </c>
      <c r="B55" s="70">
        <v>899999420</v>
      </c>
      <c r="C55" s="70">
        <v>6</v>
      </c>
      <c r="D55" s="71" t="s">
        <v>871</v>
      </c>
      <c r="E55" s="71"/>
      <c r="F55" s="414">
        <v>2481</v>
      </c>
      <c r="G55" s="415">
        <v>44117</v>
      </c>
      <c r="H55" s="485">
        <v>14981168</v>
      </c>
      <c r="I55" s="63">
        <v>14981168</v>
      </c>
      <c r="J55" s="418">
        <f t="shared" si="0"/>
        <v>0</v>
      </c>
      <c r="K55" s="64">
        <f>$F$2-G55</f>
        <v>27</v>
      </c>
      <c r="L55" s="486">
        <f t="shared" si="1"/>
        <v>0</v>
      </c>
      <c r="M55" s="64">
        <f>IF(AND(K55&gt;30,K55&lt;=60),$J55,0)</f>
        <v>0</v>
      </c>
      <c r="N55" s="64">
        <f>IF(AND(K55&gt;60,K55&lt;=90),$J55,0)</f>
        <v>0</v>
      </c>
      <c r="O55" s="64">
        <f>IF(AND(K55&gt;90,K55&lt;=180),$J55,0)</f>
        <v>0</v>
      </c>
      <c r="P55" s="64">
        <f>IF(AND(K55&gt;180,K55&lt;=360),$J55,0)</f>
        <v>0</v>
      </c>
      <c r="Q55" s="64">
        <f t="shared" si="6"/>
        <v>0</v>
      </c>
    </row>
    <row r="56" spans="1:17" ht="15">
      <c r="A56" s="69" t="s">
        <v>765</v>
      </c>
      <c r="B56" s="70">
        <v>899999433</v>
      </c>
      <c r="C56" s="70">
        <v>1</v>
      </c>
      <c r="D56" s="71" t="s">
        <v>903</v>
      </c>
      <c r="E56" s="71"/>
      <c r="F56" s="414">
        <v>2470</v>
      </c>
      <c r="G56" s="415">
        <v>44105</v>
      </c>
      <c r="H56" s="485">
        <v>21945075</v>
      </c>
      <c r="I56" s="63">
        <v>21945075</v>
      </c>
      <c r="J56" s="418">
        <f t="shared" si="0"/>
        <v>0</v>
      </c>
      <c r="K56" s="64">
        <f t="shared" si="12"/>
        <v>39</v>
      </c>
      <c r="L56" s="486">
        <f t="shared" si="1"/>
        <v>0</v>
      </c>
      <c r="M56" s="64">
        <f t="shared" si="13"/>
        <v>0</v>
      </c>
      <c r="N56" s="64">
        <f t="shared" si="14"/>
        <v>0</v>
      </c>
      <c r="O56" s="64">
        <f t="shared" si="15"/>
        <v>0</v>
      </c>
      <c r="P56" s="64">
        <f t="shared" si="16"/>
        <v>0</v>
      </c>
      <c r="Q56" s="64">
        <f t="shared" si="6"/>
        <v>0</v>
      </c>
    </row>
    <row r="57" spans="1:17" ht="15">
      <c r="A57" s="69" t="s">
        <v>27</v>
      </c>
      <c r="B57" s="70">
        <v>899999460</v>
      </c>
      <c r="C57" s="70">
        <v>2</v>
      </c>
      <c r="D57" s="71" t="s">
        <v>904</v>
      </c>
      <c r="E57" s="71" t="s">
        <v>905</v>
      </c>
      <c r="F57" s="414">
        <v>2309</v>
      </c>
      <c r="G57" s="415">
        <v>43955</v>
      </c>
      <c r="H57" s="485">
        <v>19311672</v>
      </c>
      <c r="I57" s="63">
        <v>19311672</v>
      </c>
      <c r="J57" s="418">
        <f t="shared" si="0"/>
        <v>0</v>
      </c>
      <c r="K57" s="64">
        <f t="shared" si="12"/>
        <v>189</v>
      </c>
      <c r="L57" s="486">
        <f t="shared" si="1"/>
        <v>0</v>
      </c>
      <c r="M57" s="64">
        <f t="shared" si="13"/>
        <v>0</v>
      </c>
      <c r="N57" s="64">
        <f t="shared" si="14"/>
        <v>0</v>
      </c>
      <c r="O57" s="64">
        <f t="shared" si="15"/>
        <v>0</v>
      </c>
      <c r="P57" s="64">
        <f t="shared" si="16"/>
        <v>0</v>
      </c>
      <c r="Q57" s="64">
        <f t="shared" si="6"/>
        <v>0</v>
      </c>
    </row>
    <row r="58" spans="1:17" ht="15">
      <c r="A58" s="59" t="s">
        <v>251</v>
      </c>
      <c r="B58" s="60">
        <v>899999419</v>
      </c>
      <c r="C58" s="60">
        <v>6</v>
      </c>
      <c r="D58" s="61" t="s">
        <v>906</v>
      </c>
      <c r="E58" s="72"/>
      <c r="F58" s="414">
        <v>2443</v>
      </c>
      <c r="G58" s="419">
        <v>44089</v>
      </c>
      <c r="H58" s="485">
        <v>2886996</v>
      </c>
      <c r="I58" s="63">
        <v>2886996</v>
      </c>
      <c r="J58" s="418">
        <f t="shared" si="0"/>
        <v>0</v>
      </c>
      <c r="K58" s="64">
        <f t="shared" si="12"/>
        <v>55</v>
      </c>
      <c r="L58" s="486">
        <f t="shared" si="1"/>
        <v>0</v>
      </c>
      <c r="M58" s="64">
        <f t="shared" si="13"/>
        <v>0</v>
      </c>
      <c r="N58" s="64">
        <f t="shared" si="14"/>
        <v>0</v>
      </c>
      <c r="O58" s="64">
        <f t="shared" si="15"/>
        <v>0</v>
      </c>
      <c r="P58" s="64">
        <f t="shared" si="16"/>
        <v>0</v>
      </c>
      <c r="Q58" s="64">
        <f t="shared" si="6"/>
        <v>0</v>
      </c>
    </row>
    <row r="59" spans="1:17" ht="15">
      <c r="A59" s="66" t="s">
        <v>252</v>
      </c>
      <c r="B59" s="60" t="s">
        <v>253</v>
      </c>
      <c r="C59" s="60">
        <v>6</v>
      </c>
      <c r="D59" s="67" t="s">
        <v>876</v>
      </c>
      <c r="E59" s="67" t="s">
        <v>879</v>
      </c>
      <c r="F59" s="77">
        <v>2266</v>
      </c>
      <c r="G59" s="415">
        <v>43927</v>
      </c>
      <c r="H59" s="485">
        <v>4681495</v>
      </c>
      <c r="I59" s="63">
        <v>4681495</v>
      </c>
      <c r="J59" s="418">
        <f t="shared" si="0"/>
        <v>0</v>
      </c>
      <c r="K59" s="64">
        <f t="shared" si="12"/>
        <v>217</v>
      </c>
      <c r="L59" s="486">
        <f t="shared" si="1"/>
        <v>0</v>
      </c>
      <c r="M59" s="64">
        <f t="shared" si="13"/>
        <v>0</v>
      </c>
      <c r="N59" s="64">
        <f t="shared" si="14"/>
        <v>0</v>
      </c>
      <c r="O59" s="64">
        <f t="shared" si="15"/>
        <v>0</v>
      </c>
      <c r="P59" s="64">
        <f t="shared" si="16"/>
        <v>0</v>
      </c>
      <c r="Q59" s="64">
        <f t="shared" si="6"/>
        <v>0</v>
      </c>
    </row>
    <row r="60" spans="1:17" ht="15">
      <c r="A60" s="66" t="s">
        <v>252</v>
      </c>
      <c r="B60" s="60" t="s">
        <v>253</v>
      </c>
      <c r="C60" s="60">
        <v>6</v>
      </c>
      <c r="D60" s="67" t="s">
        <v>876</v>
      </c>
      <c r="E60" s="67" t="s">
        <v>879</v>
      </c>
      <c r="F60" s="77">
        <v>2310</v>
      </c>
      <c r="G60" s="415">
        <v>43955</v>
      </c>
      <c r="H60" s="485">
        <v>4681495</v>
      </c>
      <c r="I60" s="63">
        <v>4681495</v>
      </c>
      <c r="J60" s="418">
        <f t="shared" si="0"/>
        <v>0</v>
      </c>
      <c r="K60" s="64">
        <f t="shared" si="12"/>
        <v>189</v>
      </c>
      <c r="L60" s="486">
        <f t="shared" si="1"/>
        <v>0</v>
      </c>
      <c r="M60" s="64">
        <f t="shared" si="13"/>
        <v>0</v>
      </c>
      <c r="N60" s="64">
        <f t="shared" si="14"/>
        <v>0</v>
      </c>
      <c r="O60" s="64">
        <f t="shared" si="15"/>
        <v>0</v>
      </c>
      <c r="P60" s="64">
        <f t="shared" si="16"/>
        <v>0</v>
      </c>
      <c r="Q60" s="64">
        <f t="shared" si="6"/>
        <v>0</v>
      </c>
    </row>
    <row r="61" spans="1:17" ht="15">
      <c r="A61" s="66" t="s">
        <v>252</v>
      </c>
      <c r="B61" s="60" t="s">
        <v>253</v>
      </c>
      <c r="C61" s="60">
        <v>6</v>
      </c>
      <c r="D61" s="67" t="s">
        <v>876</v>
      </c>
      <c r="E61" s="67" t="s">
        <v>879</v>
      </c>
      <c r="F61" s="77">
        <v>2364</v>
      </c>
      <c r="G61" s="415">
        <v>43984</v>
      </c>
      <c r="H61" s="485">
        <v>4681495</v>
      </c>
      <c r="I61" s="63">
        <v>4681495</v>
      </c>
      <c r="J61" s="418">
        <f t="shared" si="0"/>
        <v>0</v>
      </c>
      <c r="K61" s="64">
        <f t="shared" si="12"/>
        <v>160</v>
      </c>
      <c r="L61" s="486">
        <f t="shared" si="1"/>
        <v>0</v>
      </c>
      <c r="M61" s="64">
        <f t="shared" si="13"/>
        <v>0</v>
      </c>
      <c r="N61" s="64">
        <f t="shared" si="14"/>
        <v>0</v>
      </c>
      <c r="O61" s="64">
        <f t="shared" si="15"/>
        <v>0</v>
      </c>
      <c r="P61" s="64">
        <f t="shared" si="16"/>
        <v>0</v>
      </c>
      <c r="Q61" s="64">
        <f t="shared" si="6"/>
        <v>0</v>
      </c>
    </row>
    <row r="62" spans="1:17" ht="15">
      <c r="A62" s="66" t="s">
        <v>252</v>
      </c>
      <c r="B62" s="60" t="s">
        <v>253</v>
      </c>
      <c r="C62" s="60">
        <v>6</v>
      </c>
      <c r="D62" s="67" t="s">
        <v>254</v>
      </c>
      <c r="E62" s="67"/>
      <c r="F62" s="77">
        <v>2231</v>
      </c>
      <c r="G62" s="415">
        <v>43858</v>
      </c>
      <c r="H62" s="485">
        <v>8385180</v>
      </c>
      <c r="I62" s="63">
        <v>8385180</v>
      </c>
      <c r="J62" s="418">
        <f>+H62-I62</f>
        <v>0</v>
      </c>
      <c r="K62" s="64">
        <f>$F$2-G62</f>
        <v>286</v>
      </c>
      <c r="L62" s="486">
        <f t="shared" si="1"/>
        <v>0</v>
      </c>
      <c r="M62" s="64">
        <f t="shared" si="13"/>
        <v>0</v>
      </c>
      <c r="N62" s="64">
        <f t="shared" si="14"/>
        <v>0</v>
      </c>
      <c r="O62" s="64">
        <f t="shared" si="15"/>
        <v>0</v>
      </c>
      <c r="P62" s="64">
        <f t="shared" si="16"/>
        <v>0</v>
      </c>
      <c r="Q62" s="64">
        <f t="shared" si="6"/>
        <v>0</v>
      </c>
    </row>
    <row r="63" spans="1:17" ht="15">
      <c r="A63" s="66" t="s">
        <v>907</v>
      </c>
      <c r="B63" s="60" t="s">
        <v>908</v>
      </c>
      <c r="C63" s="60">
        <v>6</v>
      </c>
      <c r="D63" s="67" t="s">
        <v>1116</v>
      </c>
      <c r="E63" s="67"/>
      <c r="F63" s="414">
        <v>2455</v>
      </c>
      <c r="G63" s="415">
        <v>44098</v>
      </c>
      <c r="H63" s="485">
        <v>14044845</v>
      </c>
      <c r="I63" s="63">
        <v>14044845</v>
      </c>
      <c r="J63" s="418">
        <f>+H63-I63</f>
        <v>0</v>
      </c>
      <c r="K63" s="64">
        <f aca="true" t="shared" si="17" ref="K63:K126">$F$2-G63</f>
        <v>46</v>
      </c>
      <c r="L63" s="486">
        <f t="shared" si="1"/>
        <v>0</v>
      </c>
      <c r="M63" s="64">
        <f t="shared" si="13"/>
        <v>0</v>
      </c>
      <c r="N63" s="64">
        <f t="shared" si="14"/>
        <v>0</v>
      </c>
      <c r="O63" s="64">
        <f t="shared" si="15"/>
        <v>0</v>
      </c>
      <c r="P63" s="64">
        <f t="shared" si="16"/>
        <v>0</v>
      </c>
      <c r="Q63" s="64">
        <f t="shared" si="6"/>
        <v>0</v>
      </c>
    </row>
    <row r="64" spans="1:17" ht="15">
      <c r="A64" s="66" t="s">
        <v>907</v>
      </c>
      <c r="B64" s="60" t="s">
        <v>908</v>
      </c>
      <c r="C64" s="60">
        <v>6</v>
      </c>
      <c r="D64" s="67" t="s">
        <v>1116</v>
      </c>
      <c r="E64" s="67"/>
      <c r="F64" s="414">
        <v>2484</v>
      </c>
      <c r="G64" s="415">
        <v>44117</v>
      </c>
      <c r="H64" s="485">
        <v>14044845</v>
      </c>
      <c r="I64" s="63">
        <v>0</v>
      </c>
      <c r="J64" s="418">
        <f>+H64-I64</f>
        <v>14044845</v>
      </c>
      <c r="K64" s="64">
        <f t="shared" si="17"/>
        <v>27</v>
      </c>
      <c r="L64" s="486">
        <f t="shared" si="1"/>
        <v>14044845</v>
      </c>
      <c r="M64" s="64">
        <f t="shared" si="13"/>
        <v>0</v>
      </c>
      <c r="N64" s="64">
        <f t="shared" si="14"/>
        <v>0</v>
      </c>
      <c r="O64" s="64">
        <f t="shared" si="15"/>
        <v>0</v>
      </c>
      <c r="P64" s="64">
        <f t="shared" si="16"/>
        <v>0</v>
      </c>
      <c r="Q64" s="64">
        <f t="shared" si="6"/>
        <v>0</v>
      </c>
    </row>
    <row r="65" spans="1:17" ht="15">
      <c r="A65" s="66" t="s">
        <v>784</v>
      </c>
      <c r="B65" s="60">
        <v>899999442</v>
      </c>
      <c r="C65" s="60">
        <v>6</v>
      </c>
      <c r="D65" s="67" t="s">
        <v>1117</v>
      </c>
      <c r="E65" s="67"/>
      <c r="F65" s="414">
        <v>2454</v>
      </c>
      <c r="G65" s="415">
        <v>44098</v>
      </c>
      <c r="H65" s="485">
        <v>33707628</v>
      </c>
      <c r="I65" s="63">
        <v>33707628</v>
      </c>
      <c r="J65" s="418">
        <f>+H65-I65</f>
        <v>0</v>
      </c>
      <c r="K65" s="64">
        <f t="shared" si="17"/>
        <v>46</v>
      </c>
      <c r="L65" s="486">
        <f t="shared" si="1"/>
        <v>0</v>
      </c>
      <c r="M65" s="64">
        <f t="shared" si="13"/>
        <v>0</v>
      </c>
      <c r="N65" s="64">
        <f t="shared" si="14"/>
        <v>0</v>
      </c>
      <c r="O65" s="64">
        <f t="shared" si="15"/>
        <v>0</v>
      </c>
      <c r="P65" s="64">
        <f t="shared" si="16"/>
        <v>0</v>
      </c>
      <c r="Q65" s="64">
        <f t="shared" si="6"/>
        <v>0</v>
      </c>
    </row>
    <row r="66" spans="1:17" ht="15">
      <c r="A66" s="66" t="s">
        <v>255</v>
      </c>
      <c r="B66" s="60">
        <v>800094704</v>
      </c>
      <c r="C66" s="60">
        <v>6</v>
      </c>
      <c r="D66" s="67" t="s">
        <v>909</v>
      </c>
      <c r="E66" s="67"/>
      <c r="F66" s="414">
        <v>2436</v>
      </c>
      <c r="G66" s="415">
        <v>44089</v>
      </c>
      <c r="H66" s="485">
        <v>15000000</v>
      </c>
      <c r="I66" s="63">
        <v>15000000</v>
      </c>
      <c r="J66" s="418">
        <f>+H66-I66</f>
        <v>0</v>
      </c>
      <c r="K66" s="64">
        <f t="shared" si="17"/>
        <v>55</v>
      </c>
      <c r="L66" s="486">
        <f t="shared" si="1"/>
        <v>0</v>
      </c>
      <c r="M66" s="64">
        <f t="shared" si="13"/>
        <v>0</v>
      </c>
      <c r="N66" s="64">
        <f t="shared" si="14"/>
        <v>0</v>
      </c>
      <c r="O66" s="64">
        <f t="shared" si="15"/>
        <v>0</v>
      </c>
      <c r="P66" s="64">
        <f t="shared" si="16"/>
        <v>0</v>
      </c>
      <c r="Q66" s="64">
        <f t="shared" si="6"/>
        <v>0</v>
      </c>
    </row>
    <row r="67" spans="1:17" ht="15">
      <c r="A67" s="66" t="s">
        <v>598</v>
      </c>
      <c r="B67" s="73" t="s">
        <v>910</v>
      </c>
      <c r="C67" s="60">
        <v>6</v>
      </c>
      <c r="D67" s="72" t="s">
        <v>886</v>
      </c>
      <c r="E67" s="72"/>
      <c r="F67" s="414">
        <v>2389</v>
      </c>
      <c r="G67" s="419">
        <v>44018</v>
      </c>
      <c r="H67" s="485">
        <v>12640360</v>
      </c>
      <c r="I67" s="63">
        <v>12640360</v>
      </c>
      <c r="J67" s="418">
        <f t="shared" si="0"/>
        <v>0</v>
      </c>
      <c r="K67" s="64">
        <f t="shared" si="17"/>
        <v>126</v>
      </c>
      <c r="L67" s="486">
        <f t="shared" si="1"/>
        <v>0</v>
      </c>
      <c r="M67" s="64">
        <f t="shared" si="13"/>
        <v>0</v>
      </c>
      <c r="N67" s="64">
        <f t="shared" si="14"/>
        <v>0</v>
      </c>
      <c r="O67" s="64">
        <f t="shared" si="15"/>
        <v>0</v>
      </c>
      <c r="P67" s="64">
        <f t="shared" si="16"/>
        <v>0</v>
      </c>
      <c r="Q67" s="64">
        <f t="shared" si="6"/>
        <v>0</v>
      </c>
    </row>
    <row r="68" spans="1:17" ht="15">
      <c r="A68" s="66" t="s">
        <v>211</v>
      </c>
      <c r="B68" s="60">
        <v>800094701</v>
      </c>
      <c r="C68" s="60">
        <v>6</v>
      </c>
      <c r="D68" s="67" t="s">
        <v>911</v>
      </c>
      <c r="E68" s="67"/>
      <c r="F68" s="414">
        <v>2243</v>
      </c>
      <c r="G68" s="415">
        <v>43887</v>
      </c>
      <c r="H68" s="485">
        <v>1130654</v>
      </c>
      <c r="I68" s="63">
        <v>1130654</v>
      </c>
      <c r="J68" s="418">
        <f t="shared" si="0"/>
        <v>0</v>
      </c>
      <c r="K68" s="64">
        <f t="shared" si="17"/>
        <v>257</v>
      </c>
      <c r="L68" s="486">
        <f t="shared" si="1"/>
        <v>0</v>
      </c>
      <c r="M68" s="64">
        <f t="shared" si="13"/>
        <v>0</v>
      </c>
      <c r="N68" s="64">
        <f t="shared" si="14"/>
        <v>0</v>
      </c>
      <c r="O68" s="64">
        <f t="shared" si="15"/>
        <v>0</v>
      </c>
      <c r="P68" s="64">
        <f t="shared" si="16"/>
        <v>0</v>
      </c>
      <c r="Q68" s="64">
        <f t="shared" si="6"/>
        <v>0</v>
      </c>
    </row>
    <row r="69" spans="1:17" ht="15">
      <c r="A69" s="66" t="s">
        <v>211</v>
      </c>
      <c r="B69" s="60">
        <v>800094701</v>
      </c>
      <c r="C69" s="60">
        <v>6</v>
      </c>
      <c r="D69" s="67" t="s">
        <v>242</v>
      </c>
      <c r="E69" s="67"/>
      <c r="F69" s="414">
        <v>2248</v>
      </c>
      <c r="G69" s="415">
        <v>43901</v>
      </c>
      <c r="H69" s="485">
        <v>7066590</v>
      </c>
      <c r="I69" s="63">
        <v>7066590</v>
      </c>
      <c r="J69" s="418">
        <f aca="true" t="shared" si="18" ref="J69:J178">+H69-I69</f>
        <v>0</v>
      </c>
      <c r="K69" s="64">
        <f>$F$2-G69</f>
        <v>243</v>
      </c>
      <c r="L69" s="486">
        <f aca="true" t="shared" si="19" ref="L69:L132">IF($K69&lt;=30,$J69,0)</f>
        <v>0</v>
      </c>
      <c r="M69" s="64">
        <f t="shared" si="13"/>
        <v>0</v>
      </c>
      <c r="N69" s="64">
        <f t="shared" si="14"/>
        <v>0</v>
      </c>
      <c r="O69" s="64">
        <f t="shared" si="15"/>
        <v>0</v>
      </c>
      <c r="P69" s="64">
        <f t="shared" si="16"/>
        <v>0</v>
      </c>
      <c r="Q69" s="64">
        <f t="shared" si="6"/>
        <v>0</v>
      </c>
    </row>
    <row r="70" spans="1:17" ht="15">
      <c r="A70" s="66" t="s">
        <v>211</v>
      </c>
      <c r="B70" s="60">
        <v>800094701</v>
      </c>
      <c r="C70" s="60">
        <v>6</v>
      </c>
      <c r="D70" s="67" t="s">
        <v>912</v>
      </c>
      <c r="E70" s="67"/>
      <c r="F70" s="414">
        <v>2287</v>
      </c>
      <c r="G70" s="415">
        <v>43937</v>
      </c>
      <c r="H70" s="485">
        <v>4400679</v>
      </c>
      <c r="I70" s="63">
        <v>4400679</v>
      </c>
      <c r="J70" s="418">
        <f>+H70-I70</f>
        <v>0</v>
      </c>
      <c r="K70" s="64">
        <f>$F$2-G70</f>
        <v>207</v>
      </c>
      <c r="L70" s="486">
        <f t="shared" si="19"/>
        <v>0</v>
      </c>
      <c r="M70" s="64">
        <f t="shared" si="13"/>
        <v>0</v>
      </c>
      <c r="N70" s="64">
        <f t="shared" si="14"/>
        <v>0</v>
      </c>
      <c r="O70" s="64">
        <f t="shared" si="15"/>
        <v>0</v>
      </c>
      <c r="P70" s="64">
        <f t="shared" si="16"/>
        <v>0</v>
      </c>
      <c r="Q70" s="64">
        <f t="shared" si="6"/>
        <v>0</v>
      </c>
    </row>
    <row r="71" spans="1:17" ht="15">
      <c r="A71" s="66" t="s">
        <v>211</v>
      </c>
      <c r="B71" s="60">
        <v>800094701</v>
      </c>
      <c r="C71" s="60">
        <v>6</v>
      </c>
      <c r="D71" s="67" t="s">
        <v>913</v>
      </c>
      <c r="E71" s="67"/>
      <c r="F71" s="414">
        <v>2337</v>
      </c>
      <c r="G71" s="415">
        <v>43952</v>
      </c>
      <c r="H71" s="485">
        <v>5617938</v>
      </c>
      <c r="I71" s="63">
        <v>5617938</v>
      </c>
      <c r="J71" s="418">
        <f>+H71-I71</f>
        <v>0</v>
      </c>
      <c r="K71" s="64">
        <f>$F$2-G71</f>
        <v>192</v>
      </c>
      <c r="L71" s="486">
        <f t="shared" si="19"/>
        <v>0</v>
      </c>
      <c r="M71" s="64">
        <f t="shared" si="13"/>
        <v>0</v>
      </c>
      <c r="N71" s="64">
        <f t="shared" si="14"/>
        <v>0</v>
      </c>
      <c r="O71" s="64">
        <f t="shared" si="15"/>
        <v>0</v>
      </c>
      <c r="P71" s="64">
        <f t="shared" si="16"/>
        <v>0</v>
      </c>
      <c r="Q71" s="64">
        <f t="shared" si="6"/>
        <v>0</v>
      </c>
    </row>
    <row r="72" spans="1:17" ht="15">
      <c r="A72" s="66" t="s">
        <v>211</v>
      </c>
      <c r="B72" s="60">
        <v>800094701</v>
      </c>
      <c r="C72" s="60">
        <v>6</v>
      </c>
      <c r="D72" s="67" t="s">
        <v>1118</v>
      </c>
      <c r="E72" s="67"/>
      <c r="F72" s="414">
        <v>2474</v>
      </c>
      <c r="G72" s="415">
        <v>44105</v>
      </c>
      <c r="H72" s="485">
        <v>9831392</v>
      </c>
      <c r="I72" s="63">
        <v>9831392</v>
      </c>
      <c r="J72" s="418">
        <f>+H72-I72</f>
        <v>0</v>
      </c>
      <c r="K72" s="64">
        <f>$F$2-G72</f>
        <v>39</v>
      </c>
      <c r="L72" s="486">
        <f t="shared" si="19"/>
        <v>0</v>
      </c>
      <c r="M72" s="64">
        <f t="shared" si="13"/>
        <v>0</v>
      </c>
      <c r="N72" s="64">
        <f t="shared" si="14"/>
        <v>0</v>
      </c>
      <c r="O72" s="64">
        <f t="shared" si="15"/>
        <v>0</v>
      </c>
      <c r="P72" s="64">
        <f t="shared" si="16"/>
        <v>0</v>
      </c>
      <c r="Q72" s="64">
        <f t="shared" si="6"/>
        <v>0</v>
      </c>
    </row>
    <row r="73" spans="1:17" ht="15">
      <c r="A73" s="66" t="s">
        <v>914</v>
      </c>
      <c r="B73" s="60">
        <v>800004018</v>
      </c>
      <c r="C73" s="60">
        <v>6</v>
      </c>
      <c r="D73" s="67" t="s">
        <v>915</v>
      </c>
      <c r="E73" s="67"/>
      <c r="F73" s="414">
        <v>2338</v>
      </c>
      <c r="G73" s="415">
        <v>43972</v>
      </c>
      <c r="H73" s="485">
        <v>3394166</v>
      </c>
      <c r="I73" s="63">
        <v>3394166</v>
      </c>
      <c r="J73" s="418">
        <f t="shared" si="18"/>
        <v>0</v>
      </c>
      <c r="K73" s="64">
        <f t="shared" si="17"/>
        <v>172</v>
      </c>
      <c r="L73" s="486">
        <f t="shared" si="19"/>
        <v>0</v>
      </c>
      <c r="M73" s="64">
        <f t="shared" si="13"/>
        <v>0</v>
      </c>
      <c r="N73" s="64">
        <f t="shared" si="14"/>
        <v>0</v>
      </c>
      <c r="O73" s="64">
        <f t="shared" si="15"/>
        <v>0</v>
      </c>
      <c r="P73" s="64">
        <f t="shared" si="16"/>
        <v>0</v>
      </c>
      <c r="Q73" s="64">
        <f t="shared" si="6"/>
        <v>0</v>
      </c>
    </row>
    <row r="74" spans="1:17" ht="15">
      <c r="A74" s="66" t="s">
        <v>914</v>
      </c>
      <c r="B74" s="60">
        <v>800004018</v>
      </c>
      <c r="C74" s="60">
        <v>6</v>
      </c>
      <c r="D74" s="67" t="s">
        <v>915</v>
      </c>
      <c r="E74" s="67"/>
      <c r="F74" s="414">
        <v>2365</v>
      </c>
      <c r="G74" s="415">
        <v>43984</v>
      </c>
      <c r="H74" s="485">
        <v>3394166</v>
      </c>
      <c r="I74" s="63">
        <v>3394166</v>
      </c>
      <c r="J74" s="418">
        <f t="shared" si="18"/>
        <v>0</v>
      </c>
      <c r="K74" s="64">
        <f t="shared" si="17"/>
        <v>160</v>
      </c>
      <c r="L74" s="486">
        <f t="shared" si="19"/>
        <v>0</v>
      </c>
      <c r="M74" s="64">
        <f t="shared" si="13"/>
        <v>0</v>
      </c>
      <c r="N74" s="64">
        <f t="shared" si="14"/>
        <v>0</v>
      </c>
      <c r="O74" s="64">
        <f t="shared" si="15"/>
        <v>0</v>
      </c>
      <c r="P74" s="64">
        <f t="shared" si="16"/>
        <v>0</v>
      </c>
      <c r="Q74" s="64">
        <f t="shared" si="6"/>
        <v>0</v>
      </c>
    </row>
    <row r="75" spans="1:17" ht="15">
      <c r="A75" s="66" t="s">
        <v>914</v>
      </c>
      <c r="B75" s="60">
        <v>800004018</v>
      </c>
      <c r="C75" s="60">
        <v>6</v>
      </c>
      <c r="D75" s="67" t="s">
        <v>915</v>
      </c>
      <c r="E75" s="67"/>
      <c r="F75" s="414">
        <v>2390</v>
      </c>
      <c r="G75" s="415">
        <v>44018</v>
      </c>
      <c r="H75" s="485">
        <v>3394166</v>
      </c>
      <c r="I75" s="63">
        <v>3394166</v>
      </c>
      <c r="J75" s="418">
        <f t="shared" si="18"/>
        <v>0</v>
      </c>
      <c r="K75" s="64">
        <f t="shared" si="17"/>
        <v>126</v>
      </c>
      <c r="L75" s="486">
        <f t="shared" si="19"/>
        <v>0</v>
      </c>
      <c r="M75" s="64">
        <f t="shared" si="13"/>
        <v>0</v>
      </c>
      <c r="N75" s="64">
        <f t="shared" si="14"/>
        <v>0</v>
      </c>
      <c r="O75" s="64">
        <f t="shared" si="15"/>
        <v>0</v>
      </c>
      <c r="P75" s="64">
        <f t="shared" si="16"/>
        <v>0</v>
      </c>
      <c r="Q75" s="64">
        <f t="shared" si="6"/>
        <v>0</v>
      </c>
    </row>
    <row r="76" spans="1:17" ht="15">
      <c r="A76" s="66" t="s">
        <v>914</v>
      </c>
      <c r="B76" s="60">
        <v>800004018</v>
      </c>
      <c r="C76" s="60">
        <v>6</v>
      </c>
      <c r="D76" s="67" t="s">
        <v>915</v>
      </c>
      <c r="E76" s="67"/>
      <c r="F76" s="414">
        <v>2391</v>
      </c>
      <c r="G76" s="415">
        <v>44018</v>
      </c>
      <c r="H76" s="485">
        <v>3394166</v>
      </c>
      <c r="I76" s="63">
        <v>3394166</v>
      </c>
      <c r="J76" s="418">
        <f t="shared" si="18"/>
        <v>0</v>
      </c>
      <c r="K76" s="64">
        <f t="shared" si="17"/>
        <v>126</v>
      </c>
      <c r="L76" s="486">
        <f t="shared" si="19"/>
        <v>0</v>
      </c>
      <c r="M76" s="64">
        <f t="shared" si="13"/>
        <v>0</v>
      </c>
      <c r="N76" s="64">
        <f t="shared" si="14"/>
        <v>0</v>
      </c>
      <c r="O76" s="64">
        <f t="shared" si="15"/>
        <v>0</v>
      </c>
      <c r="P76" s="64">
        <f t="shared" si="16"/>
        <v>0</v>
      </c>
      <c r="Q76" s="64">
        <f t="shared" si="6"/>
        <v>0</v>
      </c>
    </row>
    <row r="77" spans="1:17" ht="15">
      <c r="A77" s="59" t="s">
        <v>257</v>
      </c>
      <c r="B77" s="60">
        <v>8999997125</v>
      </c>
      <c r="C77" s="60">
        <v>4</v>
      </c>
      <c r="D77" s="72" t="s">
        <v>916</v>
      </c>
      <c r="E77" s="71" t="s">
        <v>905</v>
      </c>
      <c r="F77" s="414">
        <v>2274</v>
      </c>
      <c r="G77" s="419">
        <v>43928</v>
      </c>
      <c r="H77" s="485">
        <v>5034948</v>
      </c>
      <c r="I77" s="63">
        <v>5034948</v>
      </c>
      <c r="J77" s="418">
        <f t="shared" si="18"/>
        <v>0</v>
      </c>
      <c r="K77" s="64">
        <f t="shared" si="17"/>
        <v>216</v>
      </c>
      <c r="L77" s="486">
        <f t="shared" si="19"/>
        <v>0</v>
      </c>
      <c r="M77" s="64">
        <f t="shared" si="13"/>
        <v>0</v>
      </c>
      <c r="N77" s="64">
        <f t="shared" si="14"/>
        <v>0</v>
      </c>
      <c r="O77" s="64">
        <f t="shared" si="15"/>
        <v>0</v>
      </c>
      <c r="P77" s="64">
        <f t="shared" si="16"/>
        <v>0</v>
      </c>
      <c r="Q77" s="64">
        <f t="shared" si="6"/>
        <v>0</v>
      </c>
    </row>
    <row r="78" spans="1:17" ht="15">
      <c r="A78" s="59" t="s">
        <v>257</v>
      </c>
      <c r="B78" s="60">
        <v>8999997125</v>
      </c>
      <c r="C78" s="60">
        <v>4</v>
      </c>
      <c r="D78" s="72" t="s">
        <v>917</v>
      </c>
      <c r="E78" s="71" t="s">
        <v>905</v>
      </c>
      <c r="F78" s="414">
        <v>2275</v>
      </c>
      <c r="G78" s="419">
        <v>43928</v>
      </c>
      <c r="H78" s="485">
        <v>6545432</v>
      </c>
      <c r="I78" s="63">
        <v>6545432</v>
      </c>
      <c r="J78" s="418">
        <f>+H78-I78</f>
        <v>0</v>
      </c>
      <c r="K78" s="64">
        <f t="shared" si="17"/>
        <v>216</v>
      </c>
      <c r="L78" s="486">
        <f t="shared" si="19"/>
        <v>0</v>
      </c>
      <c r="M78" s="64">
        <f t="shared" si="13"/>
        <v>0</v>
      </c>
      <c r="N78" s="64">
        <f t="shared" si="14"/>
        <v>0</v>
      </c>
      <c r="O78" s="64">
        <f t="shared" si="15"/>
        <v>0</v>
      </c>
      <c r="P78" s="64">
        <f t="shared" si="16"/>
        <v>0</v>
      </c>
      <c r="Q78" s="64">
        <f t="shared" si="6"/>
        <v>0</v>
      </c>
    </row>
    <row r="79" spans="1:17" ht="15">
      <c r="A79" s="59" t="s">
        <v>257</v>
      </c>
      <c r="B79" s="60">
        <v>8999997125</v>
      </c>
      <c r="C79" s="60">
        <v>4</v>
      </c>
      <c r="D79" s="72" t="s">
        <v>918</v>
      </c>
      <c r="E79" s="71" t="s">
        <v>919</v>
      </c>
      <c r="F79" s="414">
        <v>2325</v>
      </c>
      <c r="G79" s="419">
        <v>43963</v>
      </c>
      <c r="H79" s="485">
        <v>47401380</v>
      </c>
      <c r="I79" s="63">
        <v>47401380</v>
      </c>
      <c r="J79" s="418">
        <f>+H79-I79</f>
        <v>0</v>
      </c>
      <c r="K79" s="64">
        <f t="shared" si="17"/>
        <v>181</v>
      </c>
      <c r="L79" s="486">
        <f t="shared" si="19"/>
        <v>0</v>
      </c>
      <c r="M79" s="64">
        <f t="shared" si="13"/>
        <v>0</v>
      </c>
      <c r="N79" s="64">
        <f t="shared" si="14"/>
        <v>0</v>
      </c>
      <c r="O79" s="64">
        <f t="shared" si="15"/>
        <v>0</v>
      </c>
      <c r="P79" s="64">
        <f t="shared" si="16"/>
        <v>0</v>
      </c>
      <c r="Q79" s="64">
        <f t="shared" si="6"/>
        <v>0</v>
      </c>
    </row>
    <row r="80" spans="1:17" ht="15">
      <c r="A80" s="59" t="s">
        <v>257</v>
      </c>
      <c r="B80" s="60">
        <v>8999997125</v>
      </c>
      <c r="C80" s="60">
        <v>4</v>
      </c>
      <c r="D80" s="72" t="s">
        <v>920</v>
      </c>
      <c r="E80" s="71" t="s">
        <v>921</v>
      </c>
      <c r="F80" s="414">
        <v>2350</v>
      </c>
      <c r="G80" s="419">
        <v>44008</v>
      </c>
      <c r="H80" s="485">
        <v>5003475</v>
      </c>
      <c r="I80" s="63">
        <v>5003475</v>
      </c>
      <c r="J80" s="418">
        <f>+H80-I80</f>
        <v>0</v>
      </c>
      <c r="K80" s="64">
        <f t="shared" si="17"/>
        <v>136</v>
      </c>
      <c r="L80" s="486">
        <f t="shared" si="19"/>
        <v>0</v>
      </c>
      <c r="M80" s="64">
        <f t="shared" si="13"/>
        <v>0</v>
      </c>
      <c r="N80" s="64">
        <f t="shared" si="14"/>
        <v>0</v>
      </c>
      <c r="O80" s="64">
        <f t="shared" si="15"/>
        <v>0</v>
      </c>
      <c r="P80" s="64">
        <f t="shared" si="16"/>
        <v>0</v>
      </c>
      <c r="Q80" s="64">
        <f t="shared" si="6"/>
        <v>0</v>
      </c>
    </row>
    <row r="81" spans="1:17" ht="15">
      <c r="A81" s="59" t="s">
        <v>257</v>
      </c>
      <c r="B81" s="60">
        <v>8999997125</v>
      </c>
      <c r="C81" s="60">
        <v>4</v>
      </c>
      <c r="D81" s="72" t="s">
        <v>922</v>
      </c>
      <c r="E81" s="71"/>
      <c r="F81" s="414">
        <v>2422</v>
      </c>
      <c r="G81" s="419">
        <v>44062</v>
      </c>
      <c r="H81" s="485">
        <v>23788470</v>
      </c>
      <c r="I81" s="63">
        <v>23788470</v>
      </c>
      <c r="J81" s="418">
        <f>+H81-I81</f>
        <v>0</v>
      </c>
      <c r="K81" s="64">
        <f t="shared" si="17"/>
        <v>82</v>
      </c>
      <c r="L81" s="486">
        <f t="shared" si="19"/>
        <v>0</v>
      </c>
      <c r="M81" s="64">
        <f t="shared" si="13"/>
        <v>0</v>
      </c>
      <c r="N81" s="64">
        <f t="shared" si="14"/>
        <v>0</v>
      </c>
      <c r="O81" s="64">
        <f t="shared" si="15"/>
        <v>0</v>
      </c>
      <c r="P81" s="64">
        <f t="shared" si="16"/>
        <v>0</v>
      </c>
      <c r="Q81" s="64">
        <f t="shared" si="6"/>
        <v>0</v>
      </c>
    </row>
    <row r="82" spans="1:17" ht="15">
      <c r="A82" s="66" t="s">
        <v>923</v>
      </c>
      <c r="B82" s="60">
        <v>8906800267</v>
      </c>
      <c r="C82" s="60">
        <v>5</v>
      </c>
      <c r="D82" s="71" t="s">
        <v>924</v>
      </c>
      <c r="E82" s="71"/>
      <c r="F82" s="414">
        <v>2420</v>
      </c>
      <c r="G82" s="415">
        <v>44057</v>
      </c>
      <c r="H82" s="489">
        <v>60041736</v>
      </c>
      <c r="I82" s="63">
        <v>60041736</v>
      </c>
      <c r="J82" s="418">
        <f t="shared" si="18"/>
        <v>0</v>
      </c>
      <c r="K82" s="64">
        <f t="shared" si="17"/>
        <v>87</v>
      </c>
      <c r="L82" s="486">
        <f t="shared" si="19"/>
        <v>0</v>
      </c>
      <c r="M82" s="64">
        <f t="shared" si="13"/>
        <v>0</v>
      </c>
      <c r="N82" s="64">
        <f t="shared" si="14"/>
        <v>0</v>
      </c>
      <c r="O82" s="64">
        <f t="shared" si="15"/>
        <v>0</v>
      </c>
      <c r="P82" s="64">
        <f t="shared" si="16"/>
        <v>0</v>
      </c>
      <c r="Q82" s="64">
        <f t="shared" si="6"/>
        <v>0</v>
      </c>
    </row>
    <row r="83" spans="1:17" ht="15">
      <c r="A83" s="66" t="s">
        <v>923</v>
      </c>
      <c r="B83" s="60">
        <v>8906800267</v>
      </c>
      <c r="C83" s="60">
        <v>5</v>
      </c>
      <c r="D83" s="71" t="s">
        <v>925</v>
      </c>
      <c r="E83" s="71"/>
      <c r="F83" s="414">
        <v>2423</v>
      </c>
      <c r="G83" s="415">
        <v>44063</v>
      </c>
      <c r="H83" s="485">
        <v>38602654</v>
      </c>
      <c r="I83" s="63">
        <v>38602654</v>
      </c>
      <c r="J83" s="418">
        <f t="shared" si="18"/>
        <v>0</v>
      </c>
      <c r="K83" s="64">
        <f t="shared" si="17"/>
        <v>81</v>
      </c>
      <c r="L83" s="486">
        <f t="shared" si="19"/>
        <v>0</v>
      </c>
      <c r="M83" s="64">
        <f t="shared" si="13"/>
        <v>0</v>
      </c>
      <c r="N83" s="64">
        <f>IF(AND(K83&gt;60,K83&lt;=90),$J83,0)</f>
        <v>0</v>
      </c>
      <c r="O83" s="64">
        <f>IF(AND(K83&gt;90,K83&lt;=180),$J83,0)</f>
        <v>0</v>
      </c>
      <c r="P83" s="64">
        <f>IF(AND(K83&gt;180,K83&lt;=360),$J83,0)</f>
        <v>0</v>
      </c>
      <c r="Q83" s="64">
        <f t="shared" si="6"/>
        <v>0</v>
      </c>
    </row>
    <row r="84" spans="1:17" ht="15">
      <c r="A84" s="59" t="s">
        <v>258</v>
      </c>
      <c r="B84" s="60">
        <v>8000734751</v>
      </c>
      <c r="C84" s="60">
        <v>6</v>
      </c>
      <c r="D84" s="72" t="s">
        <v>876</v>
      </c>
      <c r="E84" s="71" t="s">
        <v>905</v>
      </c>
      <c r="F84" s="414">
        <v>2425</v>
      </c>
      <c r="G84" s="415">
        <v>44064</v>
      </c>
      <c r="H84" s="485">
        <v>1872646</v>
      </c>
      <c r="I84" s="63">
        <v>0</v>
      </c>
      <c r="J84" s="418">
        <f t="shared" si="18"/>
        <v>1872646</v>
      </c>
      <c r="K84" s="64">
        <f t="shared" si="17"/>
        <v>80</v>
      </c>
      <c r="L84" s="486">
        <f t="shared" si="19"/>
        <v>0</v>
      </c>
      <c r="M84" s="64">
        <f t="shared" si="13"/>
        <v>0</v>
      </c>
      <c r="N84" s="64">
        <f aca="true" t="shared" si="20" ref="N84:N147">IF(AND(K84&gt;60,K84&lt;=90),$J84,0)</f>
        <v>1872646</v>
      </c>
      <c r="O84" s="64">
        <f aca="true" t="shared" si="21" ref="O84:O147">IF(AND(K84&gt;90,K84&lt;=180),$J84,0)</f>
        <v>0</v>
      </c>
      <c r="P84" s="64">
        <f aca="true" t="shared" si="22" ref="P84:P147">IF(AND(K84&gt;180,K84&lt;=360),$J84,0)</f>
        <v>0</v>
      </c>
      <c r="Q84" s="64">
        <f t="shared" si="6"/>
        <v>0</v>
      </c>
    </row>
    <row r="85" spans="1:17" ht="15">
      <c r="A85" s="59" t="s">
        <v>258</v>
      </c>
      <c r="B85" s="60">
        <v>8000734751</v>
      </c>
      <c r="C85" s="60">
        <v>6</v>
      </c>
      <c r="D85" s="72" t="s">
        <v>256</v>
      </c>
      <c r="E85" s="71" t="s">
        <v>905</v>
      </c>
      <c r="F85" s="414">
        <v>2296</v>
      </c>
      <c r="G85" s="415">
        <v>43941</v>
      </c>
      <c r="H85" s="488">
        <v>2999915.8</v>
      </c>
      <c r="I85" s="63">
        <v>2999915.8</v>
      </c>
      <c r="J85" s="423">
        <f t="shared" si="18"/>
        <v>0</v>
      </c>
      <c r="K85" s="64">
        <f t="shared" si="17"/>
        <v>203</v>
      </c>
      <c r="L85" s="486">
        <f t="shared" si="19"/>
        <v>0</v>
      </c>
      <c r="M85" s="64">
        <f t="shared" si="13"/>
        <v>0</v>
      </c>
      <c r="N85" s="64">
        <f t="shared" si="20"/>
        <v>0</v>
      </c>
      <c r="O85" s="64">
        <f t="shared" si="21"/>
        <v>0</v>
      </c>
      <c r="P85" s="64">
        <f t="shared" si="22"/>
        <v>0</v>
      </c>
      <c r="Q85" s="64">
        <f t="shared" si="6"/>
        <v>0</v>
      </c>
    </row>
    <row r="86" spans="1:17" ht="15">
      <c r="A86" s="59" t="s">
        <v>258</v>
      </c>
      <c r="B86" s="60">
        <v>8000734751</v>
      </c>
      <c r="C86" s="60">
        <v>6</v>
      </c>
      <c r="D86" s="72" t="s">
        <v>876</v>
      </c>
      <c r="E86" s="71"/>
      <c r="F86" s="414">
        <v>2339</v>
      </c>
      <c r="G86" s="415">
        <v>43972</v>
      </c>
      <c r="H86" s="488">
        <v>1872646</v>
      </c>
      <c r="I86" s="63">
        <v>1872646</v>
      </c>
      <c r="J86" s="423">
        <f t="shared" si="18"/>
        <v>0</v>
      </c>
      <c r="K86" s="64">
        <f t="shared" si="17"/>
        <v>172</v>
      </c>
      <c r="L86" s="486">
        <f t="shared" si="19"/>
        <v>0</v>
      </c>
      <c r="M86" s="64">
        <f t="shared" si="13"/>
        <v>0</v>
      </c>
      <c r="N86" s="64">
        <f t="shared" si="20"/>
        <v>0</v>
      </c>
      <c r="O86" s="64">
        <f t="shared" si="21"/>
        <v>0</v>
      </c>
      <c r="P86" s="64">
        <f t="shared" si="22"/>
        <v>0</v>
      </c>
      <c r="Q86" s="64">
        <f t="shared" si="6"/>
        <v>0</v>
      </c>
    </row>
    <row r="87" spans="1:17" ht="15">
      <c r="A87" s="59" t="s">
        <v>258</v>
      </c>
      <c r="B87" s="60">
        <v>8000734751</v>
      </c>
      <c r="C87" s="60">
        <v>6</v>
      </c>
      <c r="D87" s="72" t="s">
        <v>886</v>
      </c>
      <c r="E87" s="71"/>
      <c r="F87" s="414">
        <v>2483</v>
      </c>
      <c r="G87" s="415">
        <v>44117</v>
      </c>
      <c r="H87" s="488">
        <v>3277130.5</v>
      </c>
      <c r="I87" s="63">
        <v>0</v>
      </c>
      <c r="J87" s="423">
        <f>+H87-I87</f>
        <v>3277130.5</v>
      </c>
      <c r="K87" s="64">
        <f>$F$2-G87</f>
        <v>27</v>
      </c>
      <c r="L87" s="486">
        <f t="shared" si="19"/>
        <v>3277130.5</v>
      </c>
      <c r="M87" s="64">
        <f>IF(AND(K87&gt;30,K87&lt;=60),$J87,0)</f>
        <v>0</v>
      </c>
      <c r="N87" s="64">
        <f>IF(AND(K87&gt;60,K87&lt;=90),$J87,0)</f>
        <v>0</v>
      </c>
      <c r="O87" s="64">
        <f>IF(AND(K87&gt;90,K87&lt;=180),$J87,0)</f>
        <v>0</v>
      </c>
      <c r="P87" s="64">
        <f>IF(AND(K87&gt;180,K87&lt;=360),$J87,0)</f>
        <v>0</v>
      </c>
      <c r="Q87" s="64">
        <f t="shared" si="6"/>
        <v>0</v>
      </c>
    </row>
    <row r="88" spans="1:17" ht="15">
      <c r="A88" s="69" t="s">
        <v>926</v>
      </c>
      <c r="B88" s="73" t="s">
        <v>927</v>
      </c>
      <c r="C88" s="74">
        <v>6</v>
      </c>
      <c r="D88" s="72"/>
      <c r="E88" s="72"/>
      <c r="F88" s="414"/>
      <c r="G88" s="415"/>
      <c r="H88" s="485">
        <v>0</v>
      </c>
      <c r="I88" s="63">
        <v>0</v>
      </c>
      <c r="J88" s="418">
        <f t="shared" si="18"/>
        <v>0</v>
      </c>
      <c r="K88" s="64">
        <f t="shared" si="17"/>
        <v>44144</v>
      </c>
      <c r="L88" s="486">
        <f t="shared" si="19"/>
        <v>0</v>
      </c>
      <c r="M88" s="64">
        <f t="shared" si="13"/>
        <v>0</v>
      </c>
      <c r="N88" s="64">
        <f t="shared" si="20"/>
        <v>0</v>
      </c>
      <c r="O88" s="64">
        <f t="shared" si="21"/>
        <v>0</v>
      </c>
      <c r="P88" s="64">
        <f t="shared" si="22"/>
        <v>0</v>
      </c>
      <c r="Q88" s="64">
        <f t="shared" si="6"/>
        <v>0</v>
      </c>
    </row>
    <row r="89" spans="1:17" ht="15">
      <c r="A89" s="66" t="s">
        <v>259</v>
      </c>
      <c r="B89" s="73" t="s">
        <v>260</v>
      </c>
      <c r="C89" s="74">
        <v>6</v>
      </c>
      <c r="D89" s="67" t="s">
        <v>876</v>
      </c>
      <c r="E89" s="67"/>
      <c r="F89" s="414">
        <v>2440</v>
      </c>
      <c r="G89" s="415">
        <v>44089</v>
      </c>
      <c r="H89" s="485">
        <v>4681615</v>
      </c>
      <c r="I89" s="63">
        <v>0</v>
      </c>
      <c r="J89" s="418">
        <f t="shared" si="18"/>
        <v>4681615</v>
      </c>
      <c r="K89" s="64">
        <f t="shared" si="17"/>
        <v>55</v>
      </c>
      <c r="L89" s="486">
        <f t="shared" si="19"/>
        <v>0</v>
      </c>
      <c r="M89" s="64">
        <f t="shared" si="13"/>
        <v>4681615</v>
      </c>
      <c r="N89" s="64">
        <f>IF(AND(K89&gt;60,K89&lt;=90),$J89,0)</f>
        <v>0</v>
      </c>
      <c r="O89" s="64">
        <f>IF(AND(K89&gt;90,K89&lt;=180),$J89,0)</f>
        <v>0</v>
      </c>
      <c r="P89" s="64">
        <f>IF(AND(K89&gt;180,K89&lt;=360),$J89,0)</f>
        <v>0</v>
      </c>
      <c r="Q89" s="64">
        <f t="shared" si="6"/>
        <v>0</v>
      </c>
    </row>
    <row r="90" spans="1:17" ht="15">
      <c r="A90" s="66" t="s">
        <v>261</v>
      </c>
      <c r="B90" s="75">
        <v>8000947113</v>
      </c>
      <c r="C90" s="76">
        <v>6</v>
      </c>
      <c r="D90" s="67"/>
      <c r="E90" s="67"/>
      <c r="F90" s="414"/>
      <c r="G90" s="415"/>
      <c r="H90" s="485">
        <v>0</v>
      </c>
      <c r="I90" s="63">
        <v>0</v>
      </c>
      <c r="J90" s="418">
        <f t="shared" si="18"/>
        <v>0</v>
      </c>
      <c r="K90" s="64">
        <f t="shared" si="17"/>
        <v>44144</v>
      </c>
      <c r="L90" s="486">
        <f t="shared" si="19"/>
        <v>0</v>
      </c>
      <c r="M90" s="64">
        <f t="shared" si="13"/>
        <v>0</v>
      </c>
      <c r="N90" s="64">
        <f t="shared" si="20"/>
        <v>0</v>
      </c>
      <c r="O90" s="64">
        <f t="shared" si="21"/>
        <v>0</v>
      </c>
      <c r="P90" s="64">
        <f t="shared" si="22"/>
        <v>0</v>
      </c>
      <c r="Q90" s="64">
        <f t="shared" si="6"/>
        <v>0</v>
      </c>
    </row>
    <row r="91" spans="1:17" ht="15">
      <c r="A91" s="66" t="s">
        <v>437</v>
      </c>
      <c r="B91" s="75">
        <v>8999993258</v>
      </c>
      <c r="C91" s="76"/>
      <c r="D91" s="67" t="s">
        <v>1119</v>
      </c>
      <c r="E91" s="67"/>
      <c r="F91" s="414">
        <v>2495</v>
      </c>
      <c r="G91" s="415">
        <v>44131</v>
      </c>
      <c r="H91" s="485">
        <v>233778518.16</v>
      </c>
      <c r="I91" s="63">
        <v>0</v>
      </c>
      <c r="J91" s="418">
        <f>+H91-I91</f>
        <v>233778518.16</v>
      </c>
      <c r="K91" s="64">
        <f>$F$2-G91</f>
        <v>13</v>
      </c>
      <c r="L91" s="486">
        <f t="shared" si="19"/>
        <v>233778518.16</v>
      </c>
      <c r="M91" s="64">
        <f>IF(AND(K91&gt;30,K91&lt;=60),$J91,0)</f>
        <v>0</v>
      </c>
      <c r="N91" s="64">
        <f>IF(AND(K91&gt;60,K91&lt;=90),$J91,0)</f>
        <v>0</v>
      </c>
      <c r="O91" s="64">
        <f>IF(AND(K91&gt;90,K91&lt;=180),$J91,0)</f>
        <v>0</v>
      </c>
      <c r="P91" s="64">
        <f>IF(AND(K91&gt;180,K91&lt;=360),$J91,0)</f>
        <v>0</v>
      </c>
      <c r="Q91" s="64">
        <f t="shared" si="6"/>
        <v>0</v>
      </c>
    </row>
    <row r="92" spans="1:17" ht="15">
      <c r="A92" s="59" t="s">
        <v>429</v>
      </c>
      <c r="B92" s="60">
        <v>899999718</v>
      </c>
      <c r="C92" s="60">
        <v>6</v>
      </c>
      <c r="D92" s="72" t="s">
        <v>928</v>
      </c>
      <c r="E92" s="72" t="s">
        <v>929</v>
      </c>
      <c r="F92" s="414">
        <v>2323</v>
      </c>
      <c r="G92" s="415">
        <v>43959</v>
      </c>
      <c r="H92" s="485">
        <v>7490584</v>
      </c>
      <c r="I92" s="63">
        <v>7490584</v>
      </c>
      <c r="J92" s="418">
        <f t="shared" si="18"/>
        <v>0</v>
      </c>
      <c r="K92" s="64">
        <f t="shared" si="17"/>
        <v>185</v>
      </c>
      <c r="L92" s="486">
        <f t="shared" si="19"/>
        <v>0</v>
      </c>
      <c r="M92" s="64">
        <f t="shared" si="13"/>
        <v>0</v>
      </c>
      <c r="N92" s="64">
        <f t="shared" si="20"/>
        <v>0</v>
      </c>
      <c r="O92" s="64">
        <f t="shared" si="21"/>
        <v>0</v>
      </c>
      <c r="P92" s="64">
        <f t="shared" si="22"/>
        <v>0</v>
      </c>
      <c r="Q92" s="64">
        <f t="shared" si="6"/>
        <v>0</v>
      </c>
    </row>
    <row r="93" spans="1:17" ht="15">
      <c r="A93" s="59" t="s">
        <v>262</v>
      </c>
      <c r="B93" s="60">
        <v>890680154</v>
      </c>
      <c r="C93" s="60">
        <v>6</v>
      </c>
      <c r="D93" s="72" t="s">
        <v>930</v>
      </c>
      <c r="E93" s="72"/>
      <c r="F93" s="414">
        <v>2304</v>
      </c>
      <c r="G93" s="415">
        <v>43954</v>
      </c>
      <c r="H93" s="485">
        <v>1872646</v>
      </c>
      <c r="I93" s="63">
        <v>1872646</v>
      </c>
      <c r="J93" s="418">
        <f t="shared" si="18"/>
        <v>0</v>
      </c>
      <c r="K93" s="64">
        <f t="shared" si="17"/>
        <v>190</v>
      </c>
      <c r="L93" s="486">
        <f t="shared" si="19"/>
        <v>0</v>
      </c>
      <c r="M93" s="64">
        <f t="shared" si="13"/>
        <v>0</v>
      </c>
      <c r="N93" s="64">
        <f>IF(AND(K93&gt;60,K93&lt;=90),$J93,0)</f>
        <v>0</v>
      </c>
      <c r="O93" s="64">
        <f>IF(AND(K93&gt;90,K93&lt;=180),$J93,0)</f>
        <v>0</v>
      </c>
      <c r="P93" s="64">
        <f>IF(AND(K93&gt;180,K93&lt;=360),$J93,0)</f>
        <v>0</v>
      </c>
      <c r="Q93" s="64">
        <f t="shared" si="6"/>
        <v>0</v>
      </c>
    </row>
    <row r="94" spans="1:17" ht="15">
      <c r="A94" s="59" t="s">
        <v>262</v>
      </c>
      <c r="B94" s="60">
        <v>890680154</v>
      </c>
      <c r="C94" s="60">
        <v>6</v>
      </c>
      <c r="D94" s="72" t="s">
        <v>874</v>
      </c>
      <c r="E94" s="72"/>
      <c r="F94" s="414">
        <v>2315</v>
      </c>
      <c r="G94" s="415"/>
      <c r="H94" s="485">
        <v>10299553</v>
      </c>
      <c r="I94" s="63">
        <v>10299553</v>
      </c>
      <c r="J94" s="418">
        <f t="shared" si="18"/>
        <v>0</v>
      </c>
      <c r="K94" s="64">
        <f>$F$2-G94</f>
        <v>44144</v>
      </c>
      <c r="L94" s="486">
        <f t="shared" si="19"/>
        <v>0</v>
      </c>
      <c r="M94" s="64">
        <f>IF(AND(K94&gt;30,K94&lt;=60),$J94,0)</f>
        <v>0</v>
      </c>
      <c r="N94" s="64">
        <f>IF(AND(K94&gt;60,K94&lt;=90),$J94,0)</f>
        <v>0</v>
      </c>
      <c r="O94" s="64">
        <f>IF(AND(K94&gt;90,K94&lt;=180),$J94,0)</f>
        <v>0</v>
      </c>
      <c r="P94" s="64">
        <f>IF(AND(K94&gt;180,K94&lt;=360),$J94,0)</f>
        <v>0</v>
      </c>
      <c r="Q94" s="64">
        <f t="shared" si="6"/>
        <v>0</v>
      </c>
    </row>
    <row r="95" spans="1:17" ht="15">
      <c r="A95" s="59" t="s">
        <v>931</v>
      </c>
      <c r="B95" s="60">
        <v>899999475</v>
      </c>
      <c r="C95" s="60">
        <v>6</v>
      </c>
      <c r="D95" s="72"/>
      <c r="E95" s="72"/>
      <c r="F95" s="414"/>
      <c r="G95" s="415"/>
      <c r="H95" s="485">
        <v>0</v>
      </c>
      <c r="I95" s="63">
        <v>0</v>
      </c>
      <c r="J95" s="418">
        <f t="shared" si="18"/>
        <v>0</v>
      </c>
      <c r="K95" s="64">
        <f t="shared" si="17"/>
        <v>44144</v>
      </c>
      <c r="L95" s="486">
        <f t="shared" si="19"/>
        <v>0</v>
      </c>
      <c r="M95" s="64">
        <f aca="true" t="shared" si="23" ref="M95:M158">IF(AND(K95&gt;30,K95&lt;=60),$J95,0)</f>
        <v>0</v>
      </c>
      <c r="N95" s="64">
        <f>IF(AND(K95&gt;60,K95&lt;=90),$J95,0)</f>
        <v>0</v>
      </c>
      <c r="O95" s="64">
        <f>IF(AND(K95&gt;90,K95&lt;=180),$J95,0)</f>
        <v>0</v>
      </c>
      <c r="P95" s="64">
        <f>IF(AND(K95&gt;180,K95&lt;=360),$J95,0)</f>
        <v>0</v>
      </c>
      <c r="Q95" s="64">
        <f t="shared" si="6"/>
        <v>0</v>
      </c>
    </row>
    <row r="96" spans="1:17" ht="15">
      <c r="A96" s="59" t="s">
        <v>413</v>
      </c>
      <c r="B96" s="73" t="s">
        <v>932</v>
      </c>
      <c r="C96" s="74">
        <v>6</v>
      </c>
      <c r="D96" s="72" t="s">
        <v>933</v>
      </c>
      <c r="E96" s="72" t="s">
        <v>934</v>
      </c>
      <c r="F96" s="414">
        <v>2279</v>
      </c>
      <c r="G96" s="419">
        <v>43928</v>
      </c>
      <c r="H96" s="485">
        <v>8426907</v>
      </c>
      <c r="I96" s="63">
        <v>0</v>
      </c>
      <c r="J96" s="418">
        <f t="shared" si="18"/>
        <v>8426907</v>
      </c>
      <c r="K96" s="64">
        <f t="shared" si="17"/>
        <v>216</v>
      </c>
      <c r="L96" s="486">
        <f t="shared" si="19"/>
        <v>0</v>
      </c>
      <c r="M96" s="64">
        <f t="shared" si="23"/>
        <v>0</v>
      </c>
      <c r="N96" s="64">
        <f t="shared" si="20"/>
        <v>0</v>
      </c>
      <c r="O96" s="64">
        <f t="shared" si="21"/>
        <v>0</v>
      </c>
      <c r="P96" s="64">
        <f t="shared" si="22"/>
        <v>8426907</v>
      </c>
      <c r="Q96" s="64">
        <f t="shared" si="6"/>
        <v>0</v>
      </c>
    </row>
    <row r="97" spans="1:17" ht="15">
      <c r="A97" s="59" t="s">
        <v>413</v>
      </c>
      <c r="B97" s="73" t="s">
        <v>932</v>
      </c>
      <c r="C97" s="74">
        <v>6</v>
      </c>
      <c r="D97" s="72" t="s">
        <v>933</v>
      </c>
      <c r="E97" s="72" t="s">
        <v>934</v>
      </c>
      <c r="F97" s="414">
        <v>2380</v>
      </c>
      <c r="G97" s="419">
        <v>43957</v>
      </c>
      <c r="H97" s="485">
        <v>8426907</v>
      </c>
      <c r="I97" s="63">
        <v>0</v>
      </c>
      <c r="J97" s="418">
        <f t="shared" si="18"/>
        <v>8426907</v>
      </c>
      <c r="K97" s="64">
        <f>$F$2-G97</f>
        <v>187</v>
      </c>
      <c r="L97" s="486">
        <f t="shared" si="19"/>
        <v>0</v>
      </c>
      <c r="M97" s="64">
        <f t="shared" si="23"/>
        <v>0</v>
      </c>
      <c r="N97" s="64">
        <f>IF(AND(K97&gt;60,K97&lt;=90),$J97,0)</f>
        <v>0</v>
      </c>
      <c r="O97" s="64">
        <f>IF(AND(K97&gt;90,K97&lt;=180),$J97,0)</f>
        <v>0</v>
      </c>
      <c r="P97" s="64">
        <f>IF(AND(K97&gt;180,K97&lt;=360),$J97,0)</f>
        <v>8426907</v>
      </c>
      <c r="Q97" s="64">
        <f t="shared" si="6"/>
        <v>0</v>
      </c>
    </row>
    <row r="98" spans="1:17" ht="15">
      <c r="A98" s="59" t="s">
        <v>413</v>
      </c>
      <c r="B98" s="73" t="s">
        <v>932</v>
      </c>
      <c r="C98" s="74">
        <v>6</v>
      </c>
      <c r="D98" s="72" t="s">
        <v>935</v>
      </c>
      <c r="E98" s="71" t="s">
        <v>905</v>
      </c>
      <c r="F98" s="414">
        <v>2283</v>
      </c>
      <c r="G98" s="419">
        <v>43937</v>
      </c>
      <c r="H98" s="485">
        <v>9021679.9</v>
      </c>
      <c r="I98" s="63">
        <v>9021680</v>
      </c>
      <c r="J98" s="418">
        <f t="shared" si="18"/>
        <v>-0.09999999962747097</v>
      </c>
      <c r="K98" s="64">
        <f>$F$2-G98</f>
        <v>207</v>
      </c>
      <c r="L98" s="486">
        <f t="shared" si="19"/>
        <v>0</v>
      </c>
      <c r="M98" s="64">
        <f t="shared" si="23"/>
        <v>0</v>
      </c>
      <c r="N98" s="64">
        <f>IF(AND(K98&gt;60,K98&lt;=90),$J98,0)</f>
        <v>0</v>
      </c>
      <c r="O98" s="64">
        <f>IF(AND(K98&gt;90,K98&lt;=180),$J98,0)</f>
        <v>0</v>
      </c>
      <c r="P98" s="64">
        <f>IF(AND(K98&gt;180,K98&lt;=360),$J98,0)</f>
        <v>-0.09999999962747097</v>
      </c>
      <c r="Q98" s="64">
        <f t="shared" si="6"/>
        <v>0</v>
      </c>
    </row>
    <row r="99" spans="1:17" ht="15">
      <c r="A99" s="59" t="s">
        <v>413</v>
      </c>
      <c r="B99" s="73" t="s">
        <v>932</v>
      </c>
      <c r="C99" s="74">
        <v>6</v>
      </c>
      <c r="D99" s="72" t="s">
        <v>1120</v>
      </c>
      <c r="E99" s="71"/>
      <c r="F99" s="414">
        <v>2466</v>
      </c>
      <c r="G99" s="419">
        <v>44104</v>
      </c>
      <c r="H99" s="485">
        <v>16385652</v>
      </c>
      <c r="I99" s="63">
        <v>16385652</v>
      </c>
      <c r="J99" s="418">
        <f t="shared" si="18"/>
        <v>0</v>
      </c>
      <c r="K99" s="64">
        <f>$F$2-G99</f>
        <v>40</v>
      </c>
      <c r="L99" s="486">
        <f t="shared" si="19"/>
        <v>0</v>
      </c>
      <c r="M99" s="64">
        <f>IF(AND(K99&gt;30,K99&lt;=60),$J99,0)</f>
        <v>0</v>
      </c>
      <c r="N99" s="64">
        <f>IF(AND(K99&gt;60,K99&lt;=90),$J99,0)</f>
        <v>0</v>
      </c>
      <c r="O99" s="64">
        <f>IF(AND(K99&gt;90,K99&lt;=180),$J99,0)</f>
        <v>0</v>
      </c>
      <c r="P99" s="64">
        <f>IF(AND(K99&gt;180,K99&lt;=360),$J99,0)</f>
        <v>0</v>
      </c>
      <c r="Q99" s="64">
        <f t="shared" si="6"/>
        <v>0</v>
      </c>
    </row>
    <row r="100" spans="1:17" ht="15">
      <c r="A100" s="66" t="s">
        <v>936</v>
      </c>
      <c r="B100" s="60">
        <v>8906801732</v>
      </c>
      <c r="C100" s="60">
        <v>6</v>
      </c>
      <c r="D100" s="67" t="s">
        <v>937</v>
      </c>
      <c r="E100" s="67" t="s">
        <v>901</v>
      </c>
      <c r="F100" s="414">
        <v>2261</v>
      </c>
      <c r="G100" s="415">
        <v>43922</v>
      </c>
      <c r="H100" s="488">
        <v>21067267.5</v>
      </c>
      <c r="I100" s="423">
        <v>21067267.5</v>
      </c>
      <c r="J100" s="418">
        <f t="shared" si="18"/>
        <v>0</v>
      </c>
      <c r="K100" s="64">
        <f t="shared" si="17"/>
        <v>222</v>
      </c>
      <c r="L100" s="486">
        <f t="shared" si="19"/>
        <v>0</v>
      </c>
      <c r="M100" s="64">
        <f t="shared" si="23"/>
        <v>0</v>
      </c>
      <c r="N100" s="64">
        <f t="shared" si="20"/>
        <v>0</v>
      </c>
      <c r="O100" s="64">
        <f t="shared" si="21"/>
        <v>0</v>
      </c>
      <c r="P100" s="64">
        <f t="shared" si="22"/>
        <v>0</v>
      </c>
      <c r="Q100" s="64">
        <f t="shared" si="6"/>
        <v>0</v>
      </c>
    </row>
    <row r="101" spans="1:17" ht="15">
      <c r="A101" s="66" t="s">
        <v>936</v>
      </c>
      <c r="B101" s="60">
        <v>8906801732</v>
      </c>
      <c r="C101" s="60">
        <v>6</v>
      </c>
      <c r="D101" s="67" t="s">
        <v>937</v>
      </c>
      <c r="E101" s="67" t="s">
        <v>901</v>
      </c>
      <c r="F101" s="414">
        <v>2417</v>
      </c>
      <c r="G101" s="415">
        <v>44056</v>
      </c>
      <c r="H101" s="488">
        <v>19475518.5</v>
      </c>
      <c r="I101" s="423">
        <v>19475518.5</v>
      </c>
      <c r="J101" s="418">
        <f t="shared" si="18"/>
        <v>0</v>
      </c>
      <c r="K101" s="64">
        <f t="shared" si="17"/>
        <v>88</v>
      </c>
      <c r="L101" s="486">
        <f t="shared" si="19"/>
        <v>0</v>
      </c>
      <c r="M101" s="64">
        <f t="shared" si="23"/>
        <v>0</v>
      </c>
      <c r="N101" s="64">
        <f t="shared" si="20"/>
        <v>0</v>
      </c>
      <c r="O101" s="64">
        <f t="shared" si="21"/>
        <v>0</v>
      </c>
      <c r="P101" s="64">
        <f t="shared" si="22"/>
        <v>0</v>
      </c>
      <c r="Q101" s="64">
        <f t="shared" si="6"/>
        <v>0</v>
      </c>
    </row>
    <row r="102" spans="1:17" ht="15">
      <c r="A102" s="66" t="s">
        <v>936</v>
      </c>
      <c r="B102" s="60">
        <v>8906801732</v>
      </c>
      <c r="C102" s="60">
        <v>6</v>
      </c>
      <c r="D102" s="67" t="s">
        <v>937</v>
      </c>
      <c r="E102" s="67" t="s">
        <v>901</v>
      </c>
      <c r="F102" s="414">
        <v>2392</v>
      </c>
      <c r="G102" s="415">
        <v>44018</v>
      </c>
      <c r="H102" s="488">
        <v>19662783</v>
      </c>
      <c r="I102" s="423">
        <v>0</v>
      </c>
      <c r="J102" s="418">
        <f t="shared" si="18"/>
        <v>19662783</v>
      </c>
      <c r="K102" s="64">
        <f t="shared" si="17"/>
        <v>126</v>
      </c>
      <c r="L102" s="486">
        <f t="shared" si="19"/>
        <v>0</v>
      </c>
      <c r="M102" s="64">
        <f t="shared" si="23"/>
        <v>0</v>
      </c>
      <c r="N102" s="64">
        <f t="shared" si="20"/>
        <v>0</v>
      </c>
      <c r="O102" s="64">
        <f t="shared" si="21"/>
        <v>19662783</v>
      </c>
      <c r="P102" s="64">
        <f t="shared" si="22"/>
        <v>0</v>
      </c>
      <c r="Q102" s="64">
        <f t="shared" si="6"/>
        <v>0</v>
      </c>
    </row>
    <row r="103" spans="1:17" ht="15">
      <c r="A103" s="66" t="s">
        <v>936</v>
      </c>
      <c r="B103" s="60">
        <v>8906801732</v>
      </c>
      <c r="C103" s="60">
        <v>6</v>
      </c>
      <c r="D103" s="67" t="s">
        <v>1121</v>
      </c>
      <c r="E103" s="67"/>
      <c r="F103" s="414">
        <v>2469</v>
      </c>
      <c r="G103" s="415">
        <v>44105</v>
      </c>
      <c r="H103" s="488">
        <v>21192122</v>
      </c>
      <c r="I103" s="423">
        <v>0</v>
      </c>
      <c r="J103" s="418">
        <f t="shared" si="18"/>
        <v>21192122</v>
      </c>
      <c r="K103" s="64">
        <f t="shared" si="17"/>
        <v>39</v>
      </c>
      <c r="L103" s="486">
        <f t="shared" si="19"/>
        <v>0</v>
      </c>
      <c r="M103" s="64">
        <f t="shared" si="23"/>
        <v>21192122</v>
      </c>
      <c r="N103" s="64">
        <f t="shared" si="20"/>
        <v>0</v>
      </c>
      <c r="O103" s="64">
        <f t="shared" si="21"/>
        <v>0</v>
      </c>
      <c r="P103" s="64">
        <f t="shared" si="22"/>
        <v>0</v>
      </c>
      <c r="Q103" s="64">
        <f t="shared" si="6"/>
        <v>0</v>
      </c>
    </row>
    <row r="104" spans="1:17" ht="15">
      <c r="A104" s="66" t="s">
        <v>938</v>
      </c>
      <c r="B104" s="60">
        <v>8000741205</v>
      </c>
      <c r="C104" s="60">
        <v>6</v>
      </c>
      <c r="D104" s="67" t="s">
        <v>876</v>
      </c>
      <c r="E104" s="67"/>
      <c r="F104" s="414">
        <v>2406</v>
      </c>
      <c r="G104" s="415">
        <v>44034</v>
      </c>
      <c r="H104" s="485">
        <v>22471752</v>
      </c>
      <c r="I104" s="63">
        <v>22471752</v>
      </c>
      <c r="J104" s="418">
        <f t="shared" si="18"/>
        <v>0</v>
      </c>
      <c r="K104" s="64">
        <f t="shared" si="17"/>
        <v>110</v>
      </c>
      <c r="L104" s="486">
        <f t="shared" si="19"/>
        <v>0</v>
      </c>
      <c r="M104" s="64">
        <f t="shared" si="23"/>
        <v>0</v>
      </c>
      <c r="N104" s="64">
        <f t="shared" si="20"/>
        <v>0</v>
      </c>
      <c r="O104" s="64">
        <f t="shared" si="21"/>
        <v>0</v>
      </c>
      <c r="P104" s="64">
        <f t="shared" si="22"/>
        <v>0</v>
      </c>
      <c r="Q104" s="64">
        <f t="shared" si="6"/>
        <v>0</v>
      </c>
    </row>
    <row r="105" spans="1:17" ht="15">
      <c r="A105" s="66" t="s">
        <v>938</v>
      </c>
      <c r="B105" s="60">
        <v>8000741205</v>
      </c>
      <c r="C105" s="60">
        <v>6</v>
      </c>
      <c r="D105" s="67" t="s">
        <v>876</v>
      </c>
      <c r="E105" s="67"/>
      <c r="F105" s="414">
        <v>2485</v>
      </c>
      <c r="G105" s="415">
        <v>44117</v>
      </c>
      <c r="H105" s="485">
        <v>22471752</v>
      </c>
      <c r="I105" s="63">
        <v>22471752</v>
      </c>
      <c r="J105" s="418">
        <f t="shared" si="18"/>
        <v>0</v>
      </c>
      <c r="K105" s="64">
        <f t="shared" si="17"/>
        <v>27</v>
      </c>
      <c r="L105" s="486">
        <f t="shared" si="19"/>
        <v>0</v>
      </c>
      <c r="M105" s="64">
        <f t="shared" si="23"/>
        <v>0</v>
      </c>
      <c r="N105" s="64">
        <f t="shared" si="20"/>
        <v>0</v>
      </c>
      <c r="O105" s="64">
        <f t="shared" si="21"/>
        <v>0</v>
      </c>
      <c r="P105" s="64">
        <f t="shared" si="22"/>
        <v>0</v>
      </c>
      <c r="Q105" s="64">
        <f t="shared" si="6"/>
        <v>0</v>
      </c>
    </row>
    <row r="106" spans="1:17" ht="15">
      <c r="A106" s="59" t="s">
        <v>120</v>
      </c>
      <c r="B106" s="60" t="s">
        <v>939</v>
      </c>
      <c r="C106" s="60">
        <v>6</v>
      </c>
      <c r="D106" s="72" t="s">
        <v>940</v>
      </c>
      <c r="E106" s="72" t="s">
        <v>941</v>
      </c>
      <c r="F106" s="414">
        <v>2267</v>
      </c>
      <c r="G106" s="415">
        <v>43927</v>
      </c>
      <c r="H106" s="485">
        <v>2223767</v>
      </c>
      <c r="I106" s="63">
        <v>0</v>
      </c>
      <c r="J106" s="418">
        <f t="shared" si="18"/>
        <v>2223767</v>
      </c>
      <c r="K106" s="64">
        <f t="shared" si="17"/>
        <v>217</v>
      </c>
      <c r="L106" s="486">
        <f t="shared" si="19"/>
        <v>0</v>
      </c>
      <c r="M106" s="64">
        <f t="shared" si="23"/>
        <v>0</v>
      </c>
      <c r="N106" s="64">
        <f t="shared" si="20"/>
        <v>0</v>
      </c>
      <c r="O106" s="64">
        <f t="shared" si="21"/>
        <v>0</v>
      </c>
      <c r="P106" s="64">
        <f t="shared" si="22"/>
        <v>2223767</v>
      </c>
      <c r="Q106" s="64">
        <f t="shared" si="6"/>
        <v>0</v>
      </c>
    </row>
    <row r="107" spans="1:17" ht="15">
      <c r="A107" s="59" t="s">
        <v>120</v>
      </c>
      <c r="B107" s="60" t="s">
        <v>939</v>
      </c>
      <c r="C107" s="60">
        <v>6</v>
      </c>
      <c r="D107" s="72" t="s">
        <v>940</v>
      </c>
      <c r="E107" s="72"/>
      <c r="F107" s="414">
        <v>2341</v>
      </c>
      <c r="G107" s="415">
        <v>43972</v>
      </c>
      <c r="H107" s="485">
        <v>2233767.25</v>
      </c>
      <c r="I107" s="63">
        <v>0</v>
      </c>
      <c r="J107" s="418">
        <f t="shared" si="18"/>
        <v>2233767.25</v>
      </c>
      <c r="K107" s="64">
        <f t="shared" si="17"/>
        <v>172</v>
      </c>
      <c r="L107" s="486">
        <f t="shared" si="19"/>
        <v>0</v>
      </c>
      <c r="M107" s="64">
        <f t="shared" si="23"/>
        <v>0</v>
      </c>
      <c r="N107" s="64">
        <f t="shared" si="20"/>
        <v>0</v>
      </c>
      <c r="O107" s="64">
        <f t="shared" si="21"/>
        <v>2233767.25</v>
      </c>
      <c r="P107" s="64">
        <f t="shared" si="22"/>
        <v>0</v>
      </c>
      <c r="Q107" s="64">
        <f t="shared" si="6"/>
        <v>0</v>
      </c>
    </row>
    <row r="108" spans="1:17" ht="15">
      <c r="A108" s="59" t="s">
        <v>120</v>
      </c>
      <c r="B108" s="60" t="s">
        <v>942</v>
      </c>
      <c r="C108" s="60">
        <v>6</v>
      </c>
      <c r="D108" s="72" t="s">
        <v>940</v>
      </c>
      <c r="E108" s="72"/>
      <c r="F108" s="414">
        <v>2387</v>
      </c>
      <c r="G108" s="415">
        <v>44015</v>
      </c>
      <c r="H108" s="485">
        <v>1638657</v>
      </c>
      <c r="I108" s="63">
        <v>0</v>
      </c>
      <c r="J108" s="418">
        <f t="shared" si="18"/>
        <v>1638657</v>
      </c>
      <c r="K108" s="64">
        <f t="shared" si="17"/>
        <v>129</v>
      </c>
      <c r="L108" s="486">
        <f t="shared" si="19"/>
        <v>0</v>
      </c>
      <c r="M108" s="64">
        <f t="shared" si="23"/>
        <v>0</v>
      </c>
      <c r="N108" s="64">
        <f t="shared" si="20"/>
        <v>0</v>
      </c>
      <c r="O108" s="64">
        <f t="shared" si="21"/>
        <v>1638657</v>
      </c>
      <c r="P108" s="64">
        <f t="shared" si="22"/>
        <v>0</v>
      </c>
      <c r="Q108" s="64">
        <f t="shared" si="6"/>
        <v>0</v>
      </c>
    </row>
    <row r="109" spans="1:17" ht="15">
      <c r="A109" s="69" t="s">
        <v>943</v>
      </c>
      <c r="B109" s="73">
        <v>8999994328</v>
      </c>
      <c r="C109" s="60">
        <v>6</v>
      </c>
      <c r="D109" s="71" t="s">
        <v>246</v>
      </c>
      <c r="E109" s="71" t="s">
        <v>944</v>
      </c>
      <c r="F109" s="414">
        <v>2300</v>
      </c>
      <c r="G109" s="419">
        <v>43941</v>
      </c>
      <c r="H109" s="485">
        <v>24615289</v>
      </c>
      <c r="I109" s="63">
        <v>24615289</v>
      </c>
      <c r="J109" s="418">
        <f t="shared" si="18"/>
        <v>0</v>
      </c>
      <c r="K109" s="64">
        <f t="shared" si="17"/>
        <v>203</v>
      </c>
      <c r="L109" s="486">
        <f t="shared" si="19"/>
        <v>0</v>
      </c>
      <c r="M109" s="64">
        <f t="shared" si="23"/>
        <v>0</v>
      </c>
      <c r="N109" s="64">
        <f t="shared" si="20"/>
        <v>0</v>
      </c>
      <c r="O109" s="64">
        <f t="shared" si="21"/>
        <v>0</v>
      </c>
      <c r="P109" s="64">
        <f t="shared" si="22"/>
        <v>0</v>
      </c>
      <c r="Q109" s="64">
        <f t="shared" si="6"/>
        <v>0</v>
      </c>
    </row>
    <row r="110" spans="1:17" ht="15">
      <c r="A110" s="69" t="s">
        <v>943</v>
      </c>
      <c r="B110" s="73">
        <v>8999994328</v>
      </c>
      <c r="C110" s="60">
        <v>6</v>
      </c>
      <c r="D110" s="71" t="s">
        <v>871</v>
      </c>
      <c r="E110" s="71" t="s">
        <v>945</v>
      </c>
      <c r="F110" s="414">
        <v>2277</v>
      </c>
      <c r="G110" s="419">
        <v>43928</v>
      </c>
      <c r="H110" s="485">
        <v>19662283</v>
      </c>
      <c r="I110" s="63">
        <v>19662283</v>
      </c>
      <c r="J110" s="418">
        <f>+H110-I110</f>
        <v>0</v>
      </c>
      <c r="K110" s="64">
        <f>$F$2-G110</f>
        <v>216</v>
      </c>
      <c r="L110" s="486">
        <f t="shared" si="19"/>
        <v>0</v>
      </c>
      <c r="M110" s="64">
        <f t="shared" si="23"/>
        <v>0</v>
      </c>
      <c r="N110" s="64">
        <f>IF(AND(K110&gt;60,K110&lt;=90),$J110,0)</f>
        <v>0</v>
      </c>
      <c r="O110" s="64">
        <f>IF(AND(K110&gt;90,K110&lt;=180),$J110,0)</f>
        <v>0</v>
      </c>
      <c r="P110" s="64">
        <f>IF(AND(K110&gt;180,K110&lt;=360),$J110,0)</f>
        <v>0</v>
      </c>
      <c r="Q110" s="64">
        <f t="shared" si="6"/>
        <v>0</v>
      </c>
    </row>
    <row r="111" spans="1:17" ht="15">
      <c r="A111" s="69" t="s">
        <v>943</v>
      </c>
      <c r="B111" s="73">
        <v>8999994328</v>
      </c>
      <c r="C111" s="60">
        <v>6</v>
      </c>
      <c r="D111" s="71" t="s">
        <v>946</v>
      </c>
      <c r="E111" s="71" t="s">
        <v>947</v>
      </c>
      <c r="F111" s="414">
        <v>2290</v>
      </c>
      <c r="G111" s="419">
        <v>43937</v>
      </c>
      <c r="H111" s="485">
        <v>20869996.3</v>
      </c>
      <c r="I111" s="63">
        <v>20869996</v>
      </c>
      <c r="J111" s="418">
        <f>+H111-I111</f>
        <v>0.30000000074505806</v>
      </c>
      <c r="K111" s="64">
        <f>$F$2-G111</f>
        <v>207</v>
      </c>
      <c r="L111" s="486">
        <f t="shared" si="19"/>
        <v>0</v>
      </c>
      <c r="M111" s="64">
        <f t="shared" si="23"/>
        <v>0</v>
      </c>
      <c r="N111" s="64">
        <f>IF(AND(K111&gt;60,K111&lt;=90),$J111,0)</f>
        <v>0</v>
      </c>
      <c r="O111" s="64">
        <f>IF(AND(K111&gt;90,K111&lt;=180),$J111,0)</f>
        <v>0</v>
      </c>
      <c r="P111" s="64">
        <f>IF(AND(K111&gt;180,K111&lt;=360),$J111,0)</f>
        <v>0.30000000074505806</v>
      </c>
      <c r="Q111" s="64">
        <f t="shared" si="6"/>
        <v>0</v>
      </c>
    </row>
    <row r="112" spans="1:17" ht="15">
      <c r="A112" s="66" t="s">
        <v>263</v>
      </c>
      <c r="B112" s="60">
        <v>8000947161</v>
      </c>
      <c r="C112" s="60">
        <v>6</v>
      </c>
      <c r="D112" s="67" t="s">
        <v>876</v>
      </c>
      <c r="E112" s="67" t="s">
        <v>879</v>
      </c>
      <c r="F112" s="414">
        <v>2352</v>
      </c>
      <c r="G112" s="415">
        <v>43978</v>
      </c>
      <c r="H112" s="485">
        <v>15511738</v>
      </c>
      <c r="I112" s="63">
        <v>15511738</v>
      </c>
      <c r="J112" s="418">
        <f t="shared" si="18"/>
        <v>0</v>
      </c>
      <c r="K112" s="64">
        <f t="shared" si="17"/>
        <v>166</v>
      </c>
      <c r="L112" s="486">
        <f t="shared" si="19"/>
        <v>0</v>
      </c>
      <c r="M112" s="64">
        <f t="shared" si="23"/>
        <v>0</v>
      </c>
      <c r="N112" s="64">
        <f t="shared" si="20"/>
        <v>0</v>
      </c>
      <c r="O112" s="64">
        <f t="shared" si="21"/>
        <v>0</v>
      </c>
      <c r="P112" s="64">
        <f t="shared" si="22"/>
        <v>0</v>
      </c>
      <c r="Q112" s="64">
        <f t="shared" si="6"/>
        <v>0</v>
      </c>
    </row>
    <row r="113" spans="1:17" ht="15">
      <c r="A113" s="66" t="s">
        <v>263</v>
      </c>
      <c r="B113" s="60">
        <v>8000947161</v>
      </c>
      <c r="C113" s="60">
        <v>6</v>
      </c>
      <c r="D113" s="67" t="s">
        <v>886</v>
      </c>
      <c r="E113" s="67"/>
      <c r="F113" s="414">
        <v>2434</v>
      </c>
      <c r="G113" s="415">
        <v>44071</v>
      </c>
      <c r="H113" s="485">
        <v>11235876</v>
      </c>
      <c r="I113" s="63">
        <v>11235876</v>
      </c>
      <c r="J113" s="418">
        <f t="shared" si="18"/>
        <v>0</v>
      </c>
      <c r="K113" s="64">
        <f t="shared" si="17"/>
        <v>73</v>
      </c>
      <c r="L113" s="486">
        <f t="shared" si="19"/>
        <v>0</v>
      </c>
      <c r="M113" s="64">
        <f t="shared" si="23"/>
        <v>0</v>
      </c>
      <c r="N113" s="64">
        <f t="shared" si="20"/>
        <v>0</v>
      </c>
      <c r="O113" s="64">
        <f t="shared" si="21"/>
        <v>0</v>
      </c>
      <c r="P113" s="64">
        <f t="shared" si="22"/>
        <v>0</v>
      </c>
      <c r="Q113" s="64">
        <f t="shared" si="6"/>
        <v>0</v>
      </c>
    </row>
    <row r="114" spans="1:17" ht="15">
      <c r="A114" s="62" t="s">
        <v>770</v>
      </c>
      <c r="B114" s="424" t="s">
        <v>948</v>
      </c>
      <c r="C114" s="60">
        <v>6</v>
      </c>
      <c r="D114" s="67" t="s">
        <v>1117</v>
      </c>
      <c r="E114" s="67"/>
      <c r="F114" s="414">
        <v>2477</v>
      </c>
      <c r="G114" s="415">
        <v>44111</v>
      </c>
      <c r="H114" s="485">
        <v>16853814</v>
      </c>
      <c r="I114" s="63">
        <v>0</v>
      </c>
      <c r="J114" s="418">
        <f t="shared" si="18"/>
        <v>16853814</v>
      </c>
      <c r="K114" s="64">
        <f t="shared" si="17"/>
        <v>33</v>
      </c>
      <c r="L114" s="486">
        <f t="shared" si="19"/>
        <v>0</v>
      </c>
      <c r="M114" s="64">
        <f t="shared" si="23"/>
        <v>16853814</v>
      </c>
      <c r="N114" s="64">
        <f t="shared" si="20"/>
        <v>0</v>
      </c>
      <c r="O114" s="64">
        <f t="shared" si="21"/>
        <v>0</v>
      </c>
      <c r="P114" s="64">
        <f t="shared" si="22"/>
        <v>0</v>
      </c>
      <c r="Q114" s="64">
        <f t="shared" si="6"/>
        <v>0</v>
      </c>
    </row>
    <row r="115" spans="1:17" ht="15">
      <c r="A115" s="66" t="s">
        <v>264</v>
      </c>
      <c r="B115" s="73" t="s">
        <v>265</v>
      </c>
      <c r="C115" s="74">
        <v>4</v>
      </c>
      <c r="D115" s="67" t="s">
        <v>886</v>
      </c>
      <c r="E115" s="67" t="s">
        <v>949</v>
      </c>
      <c r="F115" s="414">
        <v>2367</v>
      </c>
      <c r="G115" s="419">
        <v>43984</v>
      </c>
      <c r="H115" s="485">
        <v>13167050</v>
      </c>
      <c r="I115" s="63">
        <v>13167050</v>
      </c>
      <c r="J115" s="418">
        <f>+H115-I115</f>
        <v>0</v>
      </c>
      <c r="K115" s="64">
        <f t="shared" si="17"/>
        <v>160</v>
      </c>
      <c r="L115" s="486">
        <f t="shared" si="19"/>
        <v>0</v>
      </c>
      <c r="M115" s="64">
        <f t="shared" si="23"/>
        <v>0</v>
      </c>
      <c r="N115" s="64">
        <f t="shared" si="20"/>
        <v>0</v>
      </c>
      <c r="O115" s="64">
        <f t="shared" si="21"/>
        <v>0</v>
      </c>
      <c r="P115" s="64">
        <f t="shared" si="22"/>
        <v>0</v>
      </c>
      <c r="Q115" s="64">
        <f t="shared" si="6"/>
        <v>0</v>
      </c>
    </row>
    <row r="116" spans="1:17" ht="15">
      <c r="A116" s="66" t="s">
        <v>264</v>
      </c>
      <c r="B116" s="73" t="s">
        <v>265</v>
      </c>
      <c r="C116" s="74">
        <v>4</v>
      </c>
      <c r="D116" s="67" t="s">
        <v>950</v>
      </c>
      <c r="E116" s="67"/>
      <c r="F116" s="414">
        <v>2438</v>
      </c>
      <c r="G116" s="419">
        <v>44089</v>
      </c>
      <c r="H116" s="485">
        <v>5266820</v>
      </c>
      <c r="I116" s="63">
        <v>0</v>
      </c>
      <c r="J116" s="418">
        <f>+H116-I116</f>
        <v>5266820</v>
      </c>
      <c r="K116" s="64">
        <f t="shared" si="17"/>
        <v>55</v>
      </c>
      <c r="L116" s="486">
        <f t="shared" si="19"/>
        <v>0</v>
      </c>
      <c r="M116" s="64">
        <f t="shared" si="23"/>
        <v>5266820</v>
      </c>
      <c r="N116" s="64">
        <f t="shared" si="20"/>
        <v>0</v>
      </c>
      <c r="O116" s="64">
        <f t="shared" si="21"/>
        <v>0</v>
      </c>
      <c r="P116" s="64">
        <f t="shared" si="22"/>
        <v>0</v>
      </c>
      <c r="Q116" s="64">
        <f t="shared" si="6"/>
        <v>0</v>
      </c>
    </row>
    <row r="117" spans="1:17" ht="15">
      <c r="A117" s="66" t="s">
        <v>266</v>
      </c>
      <c r="B117" s="60">
        <v>860527046</v>
      </c>
      <c r="C117" s="60">
        <v>6</v>
      </c>
      <c r="D117" s="67" t="s">
        <v>951</v>
      </c>
      <c r="E117" s="67"/>
      <c r="F117" s="414">
        <v>2445</v>
      </c>
      <c r="G117" s="415">
        <v>44091</v>
      </c>
      <c r="H117" s="485">
        <v>39637674</v>
      </c>
      <c r="I117" s="63">
        <v>39637674</v>
      </c>
      <c r="J117" s="418">
        <f>+H117-I117</f>
        <v>0</v>
      </c>
      <c r="K117" s="64">
        <f t="shared" si="17"/>
        <v>53</v>
      </c>
      <c r="L117" s="486">
        <f t="shared" si="19"/>
        <v>0</v>
      </c>
      <c r="M117" s="64">
        <f t="shared" si="23"/>
        <v>0</v>
      </c>
      <c r="N117" s="64">
        <f t="shared" si="20"/>
        <v>0</v>
      </c>
      <c r="O117" s="64">
        <f t="shared" si="21"/>
        <v>0</v>
      </c>
      <c r="P117" s="64">
        <f t="shared" si="22"/>
        <v>0</v>
      </c>
      <c r="Q117" s="64">
        <f t="shared" si="6"/>
        <v>0</v>
      </c>
    </row>
    <row r="118" spans="1:17" ht="12.75" customHeight="1">
      <c r="A118" s="69" t="s">
        <v>611</v>
      </c>
      <c r="B118" s="70" t="s">
        <v>952</v>
      </c>
      <c r="C118" s="60">
        <v>6</v>
      </c>
      <c r="D118" s="71" t="s">
        <v>871</v>
      </c>
      <c r="E118" s="71"/>
      <c r="F118" s="414">
        <v>2393</v>
      </c>
      <c r="G118" s="415">
        <v>44018</v>
      </c>
      <c r="H118" s="485">
        <v>5617938</v>
      </c>
      <c r="I118" s="63">
        <v>5617938</v>
      </c>
      <c r="J118" s="418">
        <f t="shared" si="18"/>
        <v>0</v>
      </c>
      <c r="K118" s="64">
        <f t="shared" si="17"/>
        <v>126</v>
      </c>
      <c r="L118" s="486">
        <f t="shared" si="19"/>
        <v>0</v>
      </c>
      <c r="M118" s="64">
        <f t="shared" si="23"/>
        <v>0</v>
      </c>
      <c r="N118" s="64">
        <f t="shared" si="20"/>
        <v>0</v>
      </c>
      <c r="O118" s="64">
        <f t="shared" si="21"/>
        <v>0</v>
      </c>
      <c r="P118" s="64">
        <f t="shared" si="22"/>
        <v>0</v>
      </c>
      <c r="Q118" s="64">
        <f t="shared" si="6"/>
        <v>0</v>
      </c>
    </row>
    <row r="119" spans="1:17" ht="15">
      <c r="A119" s="66" t="s">
        <v>953</v>
      </c>
      <c r="B119" s="425">
        <v>800093437</v>
      </c>
      <c r="C119" s="60">
        <v>6</v>
      </c>
      <c r="D119" s="67" t="s">
        <v>954</v>
      </c>
      <c r="E119" s="67" t="s">
        <v>955</v>
      </c>
      <c r="F119" s="414">
        <v>2408</v>
      </c>
      <c r="G119" s="415">
        <v>44040</v>
      </c>
      <c r="H119" s="485">
        <v>28183323</v>
      </c>
      <c r="I119" s="63">
        <v>0</v>
      </c>
      <c r="J119" s="418">
        <f>+H119-I119</f>
        <v>28183323</v>
      </c>
      <c r="K119" s="64">
        <f t="shared" si="17"/>
        <v>104</v>
      </c>
      <c r="L119" s="486">
        <f t="shared" si="19"/>
        <v>0</v>
      </c>
      <c r="M119" s="64">
        <f t="shared" si="23"/>
        <v>0</v>
      </c>
      <c r="N119" s="64">
        <f t="shared" si="20"/>
        <v>0</v>
      </c>
      <c r="O119" s="64">
        <f t="shared" si="21"/>
        <v>28183323</v>
      </c>
      <c r="P119" s="64">
        <f t="shared" si="22"/>
        <v>0</v>
      </c>
      <c r="Q119" s="64">
        <f t="shared" si="6"/>
        <v>0</v>
      </c>
    </row>
    <row r="120" spans="1:17" ht="15">
      <c r="A120" s="69" t="s">
        <v>611</v>
      </c>
      <c r="B120" s="425" t="s">
        <v>952</v>
      </c>
      <c r="C120" s="60">
        <v>6</v>
      </c>
      <c r="D120" s="67"/>
      <c r="E120" s="67"/>
      <c r="F120" s="414"/>
      <c r="G120" s="415"/>
      <c r="H120" s="485">
        <v>0</v>
      </c>
      <c r="I120" s="63">
        <v>0</v>
      </c>
      <c r="J120" s="418">
        <f>+H120-I120</f>
        <v>0</v>
      </c>
      <c r="K120" s="64">
        <f t="shared" si="17"/>
        <v>44144</v>
      </c>
      <c r="L120" s="486">
        <f t="shared" si="19"/>
        <v>0</v>
      </c>
      <c r="M120" s="64">
        <f t="shared" si="23"/>
        <v>0</v>
      </c>
      <c r="N120" s="64">
        <f t="shared" si="20"/>
        <v>0</v>
      </c>
      <c r="O120" s="64">
        <f t="shared" si="21"/>
        <v>0</v>
      </c>
      <c r="P120" s="64">
        <f t="shared" si="22"/>
        <v>0</v>
      </c>
      <c r="Q120" s="64">
        <f t="shared" si="6"/>
        <v>0</v>
      </c>
    </row>
    <row r="121" spans="1:17" ht="15">
      <c r="A121" s="69" t="s">
        <v>267</v>
      </c>
      <c r="B121" s="60">
        <v>8000947526</v>
      </c>
      <c r="C121" s="60">
        <v>6</v>
      </c>
      <c r="D121" s="67" t="s">
        <v>871</v>
      </c>
      <c r="E121" s="67" t="s">
        <v>956</v>
      </c>
      <c r="F121" s="414">
        <v>2363</v>
      </c>
      <c r="G121" s="415">
        <v>43983</v>
      </c>
      <c r="H121" s="485">
        <v>22471752</v>
      </c>
      <c r="I121" s="63">
        <v>22471752</v>
      </c>
      <c r="J121" s="418">
        <f>+H121-I121</f>
        <v>0</v>
      </c>
      <c r="K121" s="64">
        <f t="shared" si="17"/>
        <v>161</v>
      </c>
      <c r="L121" s="486">
        <f t="shared" si="19"/>
        <v>0</v>
      </c>
      <c r="M121" s="64">
        <f t="shared" si="23"/>
        <v>0</v>
      </c>
      <c r="N121" s="64">
        <f t="shared" si="20"/>
        <v>0</v>
      </c>
      <c r="O121" s="64">
        <f t="shared" si="21"/>
        <v>0</v>
      </c>
      <c r="P121" s="64">
        <f t="shared" si="22"/>
        <v>0</v>
      </c>
      <c r="Q121" s="64">
        <f t="shared" si="6"/>
        <v>0</v>
      </c>
    </row>
    <row r="122" spans="1:17" ht="15" customHeight="1">
      <c r="A122" s="66" t="s">
        <v>269</v>
      </c>
      <c r="B122" s="60">
        <v>8999993724</v>
      </c>
      <c r="C122" s="60">
        <v>6</v>
      </c>
      <c r="D122" s="67" t="s">
        <v>957</v>
      </c>
      <c r="E122" s="67" t="s">
        <v>958</v>
      </c>
      <c r="F122" s="414">
        <v>2230</v>
      </c>
      <c r="G122" s="415">
        <v>43858</v>
      </c>
      <c r="H122" s="485">
        <v>7066590</v>
      </c>
      <c r="I122" s="63">
        <v>7066590</v>
      </c>
      <c r="J122" s="418">
        <f t="shared" si="18"/>
        <v>0</v>
      </c>
      <c r="K122" s="64">
        <f t="shared" si="17"/>
        <v>286</v>
      </c>
      <c r="L122" s="486">
        <f t="shared" si="19"/>
        <v>0</v>
      </c>
      <c r="M122" s="64">
        <f t="shared" si="23"/>
        <v>0</v>
      </c>
      <c r="N122" s="64">
        <f t="shared" si="20"/>
        <v>0</v>
      </c>
      <c r="O122" s="64">
        <f t="shared" si="21"/>
        <v>0</v>
      </c>
      <c r="P122" s="64">
        <f t="shared" si="22"/>
        <v>0</v>
      </c>
      <c r="Q122" s="64">
        <f aca="true" t="shared" si="24" ref="Q122:Q188">IF($K122&gt;360,$J122,0)</f>
        <v>0</v>
      </c>
    </row>
    <row r="123" spans="1:17" ht="15" customHeight="1">
      <c r="A123" s="66" t="s">
        <v>269</v>
      </c>
      <c r="B123" s="60">
        <v>8999993724</v>
      </c>
      <c r="C123" s="60">
        <v>6</v>
      </c>
      <c r="D123" s="67" t="s">
        <v>876</v>
      </c>
      <c r="E123" s="67" t="s">
        <v>959</v>
      </c>
      <c r="F123" s="414">
        <v>2278</v>
      </c>
      <c r="G123" s="415">
        <v>43928</v>
      </c>
      <c r="H123" s="485">
        <v>28089690</v>
      </c>
      <c r="I123" s="63">
        <v>28089690</v>
      </c>
      <c r="J123" s="418">
        <f t="shared" si="18"/>
        <v>0</v>
      </c>
      <c r="K123" s="64">
        <f>$F$2-G123</f>
        <v>216</v>
      </c>
      <c r="L123" s="486">
        <f t="shared" si="19"/>
        <v>0</v>
      </c>
      <c r="M123" s="64">
        <f t="shared" si="23"/>
        <v>0</v>
      </c>
      <c r="N123" s="64">
        <f t="shared" si="20"/>
        <v>0</v>
      </c>
      <c r="O123" s="64">
        <f t="shared" si="21"/>
        <v>0</v>
      </c>
      <c r="P123" s="64">
        <f t="shared" si="22"/>
        <v>0</v>
      </c>
      <c r="Q123" s="64">
        <f t="shared" si="24"/>
        <v>0</v>
      </c>
    </row>
    <row r="124" spans="1:17" ht="15" customHeight="1">
      <c r="A124" s="66" t="s">
        <v>269</v>
      </c>
      <c r="B124" s="60">
        <v>8999993724</v>
      </c>
      <c r="C124" s="60">
        <v>6</v>
      </c>
      <c r="D124" s="67" t="s">
        <v>960</v>
      </c>
      <c r="E124" s="67"/>
      <c r="F124" s="414">
        <v>2381</v>
      </c>
      <c r="G124" s="415">
        <v>43984</v>
      </c>
      <c r="H124" s="485">
        <v>14044845</v>
      </c>
      <c r="I124" s="63">
        <v>14044845</v>
      </c>
      <c r="J124" s="418">
        <f t="shared" si="18"/>
        <v>0</v>
      </c>
      <c r="K124" s="64">
        <f>$F$2-G124</f>
        <v>160</v>
      </c>
      <c r="L124" s="486">
        <f t="shared" si="19"/>
        <v>0</v>
      </c>
      <c r="M124" s="64">
        <f t="shared" si="23"/>
        <v>0</v>
      </c>
      <c r="N124" s="64">
        <f t="shared" si="20"/>
        <v>0</v>
      </c>
      <c r="O124" s="64">
        <f t="shared" si="21"/>
        <v>0</v>
      </c>
      <c r="P124" s="64">
        <f t="shared" si="22"/>
        <v>0</v>
      </c>
      <c r="Q124" s="64">
        <f t="shared" si="24"/>
        <v>0</v>
      </c>
    </row>
    <row r="125" spans="1:17" ht="15" customHeight="1">
      <c r="A125" s="66" t="s">
        <v>269</v>
      </c>
      <c r="B125" s="60">
        <v>8999993724</v>
      </c>
      <c r="C125" s="60">
        <v>6</v>
      </c>
      <c r="D125" s="67" t="s">
        <v>940</v>
      </c>
      <c r="E125" s="67"/>
      <c r="F125" s="414">
        <v>2450</v>
      </c>
      <c r="G125" s="415">
        <v>44097</v>
      </c>
      <c r="H125" s="485">
        <v>31438659</v>
      </c>
      <c r="I125" s="63">
        <v>0</v>
      </c>
      <c r="J125" s="418">
        <f t="shared" si="18"/>
        <v>31438659</v>
      </c>
      <c r="K125" s="64">
        <f>$F$2-G125</f>
        <v>47</v>
      </c>
      <c r="L125" s="486">
        <f t="shared" si="19"/>
        <v>0</v>
      </c>
      <c r="M125" s="64">
        <f t="shared" si="23"/>
        <v>31438659</v>
      </c>
      <c r="N125" s="64">
        <f t="shared" si="20"/>
        <v>0</v>
      </c>
      <c r="O125" s="64">
        <f t="shared" si="21"/>
        <v>0</v>
      </c>
      <c r="P125" s="64">
        <f t="shared" si="22"/>
        <v>0</v>
      </c>
      <c r="Q125" s="64">
        <f t="shared" si="24"/>
        <v>0</v>
      </c>
    </row>
    <row r="126" spans="1:17" ht="15">
      <c r="A126" s="66" t="s">
        <v>112</v>
      </c>
      <c r="B126" s="60">
        <v>8999993725</v>
      </c>
      <c r="C126" s="60">
        <v>5</v>
      </c>
      <c r="D126" s="67" t="s">
        <v>961</v>
      </c>
      <c r="E126" s="67"/>
      <c r="F126" s="414">
        <v>2232</v>
      </c>
      <c r="G126" s="415">
        <v>43859</v>
      </c>
      <c r="H126" s="485">
        <v>8922052.08</v>
      </c>
      <c r="I126" s="63">
        <v>8922052</v>
      </c>
      <c r="J126" s="418">
        <f t="shared" si="18"/>
        <v>0.0800000000745058</v>
      </c>
      <c r="K126" s="64">
        <f t="shared" si="17"/>
        <v>285</v>
      </c>
      <c r="L126" s="486">
        <f t="shared" si="19"/>
        <v>0</v>
      </c>
      <c r="M126" s="64">
        <f t="shared" si="23"/>
        <v>0</v>
      </c>
      <c r="N126" s="64">
        <f t="shared" si="20"/>
        <v>0</v>
      </c>
      <c r="O126" s="64">
        <f t="shared" si="21"/>
        <v>0</v>
      </c>
      <c r="P126" s="64">
        <f t="shared" si="22"/>
        <v>0.0800000000745058</v>
      </c>
      <c r="Q126" s="64">
        <f t="shared" si="24"/>
        <v>0</v>
      </c>
    </row>
    <row r="127" spans="1:17" ht="15">
      <c r="A127" s="66" t="s">
        <v>112</v>
      </c>
      <c r="B127" s="60">
        <v>8999993725</v>
      </c>
      <c r="C127" s="60">
        <v>5</v>
      </c>
      <c r="D127" s="67" t="s">
        <v>871</v>
      </c>
      <c r="E127" s="67" t="s">
        <v>962</v>
      </c>
      <c r="F127" s="414">
        <v>2324</v>
      </c>
      <c r="G127" s="415">
        <v>43956</v>
      </c>
      <c r="H127" s="485">
        <v>10006956</v>
      </c>
      <c r="I127" s="63">
        <v>10006956</v>
      </c>
      <c r="J127" s="418">
        <f t="shared" si="18"/>
        <v>0</v>
      </c>
      <c r="K127" s="64">
        <f aca="true" t="shared" si="25" ref="K127:K188">$F$2-G127</f>
        <v>188</v>
      </c>
      <c r="L127" s="486">
        <f t="shared" si="19"/>
        <v>0</v>
      </c>
      <c r="M127" s="64">
        <f t="shared" si="23"/>
        <v>0</v>
      </c>
      <c r="N127" s="64">
        <f t="shared" si="20"/>
        <v>0</v>
      </c>
      <c r="O127" s="64">
        <f t="shared" si="21"/>
        <v>0</v>
      </c>
      <c r="P127" s="64">
        <f t="shared" si="22"/>
        <v>0</v>
      </c>
      <c r="Q127" s="64">
        <f t="shared" si="24"/>
        <v>0</v>
      </c>
    </row>
    <row r="128" spans="1:17" ht="15">
      <c r="A128" s="66" t="s">
        <v>112</v>
      </c>
      <c r="B128" s="60">
        <v>8999993725</v>
      </c>
      <c r="C128" s="60">
        <v>5</v>
      </c>
      <c r="D128" s="67" t="s">
        <v>871</v>
      </c>
      <c r="E128" s="67" t="s">
        <v>963</v>
      </c>
      <c r="F128" s="414">
        <v>2317</v>
      </c>
      <c r="G128" s="415">
        <v>43956</v>
      </c>
      <c r="H128" s="485">
        <v>10006956</v>
      </c>
      <c r="I128" s="63">
        <v>10006956</v>
      </c>
      <c r="J128" s="418">
        <f t="shared" si="18"/>
        <v>0</v>
      </c>
      <c r="K128" s="64">
        <f t="shared" si="25"/>
        <v>188</v>
      </c>
      <c r="L128" s="486">
        <f t="shared" si="19"/>
        <v>0</v>
      </c>
      <c r="M128" s="64">
        <f t="shared" si="23"/>
        <v>0</v>
      </c>
      <c r="N128" s="64">
        <f t="shared" si="20"/>
        <v>0</v>
      </c>
      <c r="O128" s="64">
        <f t="shared" si="21"/>
        <v>0</v>
      </c>
      <c r="P128" s="64">
        <f t="shared" si="22"/>
        <v>0</v>
      </c>
      <c r="Q128" s="64">
        <f t="shared" si="24"/>
        <v>0</v>
      </c>
    </row>
    <row r="129" spans="1:17" ht="15">
      <c r="A129" s="66" t="s">
        <v>112</v>
      </c>
      <c r="B129" s="60">
        <v>8999993725</v>
      </c>
      <c r="C129" s="60">
        <v>5</v>
      </c>
      <c r="D129" s="67" t="s">
        <v>871</v>
      </c>
      <c r="E129" s="67" t="s">
        <v>964</v>
      </c>
      <c r="F129" s="414">
        <v>2318</v>
      </c>
      <c r="G129" s="415">
        <v>43956</v>
      </c>
      <c r="H129" s="485">
        <v>10006956</v>
      </c>
      <c r="I129" s="63">
        <v>10006956</v>
      </c>
      <c r="J129" s="418">
        <f t="shared" si="18"/>
        <v>0</v>
      </c>
      <c r="K129" s="64">
        <f t="shared" si="25"/>
        <v>188</v>
      </c>
      <c r="L129" s="486">
        <f t="shared" si="19"/>
        <v>0</v>
      </c>
      <c r="M129" s="64">
        <f t="shared" si="23"/>
        <v>0</v>
      </c>
      <c r="N129" s="64">
        <f t="shared" si="20"/>
        <v>0</v>
      </c>
      <c r="O129" s="64">
        <f t="shared" si="21"/>
        <v>0</v>
      </c>
      <c r="P129" s="64">
        <f t="shared" si="22"/>
        <v>0</v>
      </c>
      <c r="Q129" s="64">
        <f t="shared" si="24"/>
        <v>0</v>
      </c>
    </row>
    <row r="130" spans="1:17" ht="15">
      <c r="A130" s="66" t="s">
        <v>112</v>
      </c>
      <c r="B130" s="60">
        <v>8999993725</v>
      </c>
      <c r="C130" s="60">
        <v>5</v>
      </c>
      <c r="D130" s="67" t="s">
        <v>871</v>
      </c>
      <c r="E130" s="67" t="s">
        <v>879</v>
      </c>
      <c r="F130" s="414">
        <v>2360</v>
      </c>
      <c r="G130" s="415">
        <v>43983</v>
      </c>
      <c r="H130" s="485">
        <v>10006956</v>
      </c>
      <c r="I130" s="63">
        <v>10006956</v>
      </c>
      <c r="J130" s="418">
        <f t="shared" si="18"/>
        <v>0</v>
      </c>
      <c r="K130" s="64">
        <f t="shared" si="25"/>
        <v>161</v>
      </c>
      <c r="L130" s="486">
        <f t="shared" si="19"/>
        <v>0</v>
      </c>
      <c r="M130" s="64">
        <f t="shared" si="23"/>
        <v>0</v>
      </c>
      <c r="N130" s="64">
        <f t="shared" si="20"/>
        <v>0</v>
      </c>
      <c r="O130" s="64">
        <f t="shared" si="21"/>
        <v>0</v>
      </c>
      <c r="P130" s="64">
        <f t="shared" si="22"/>
        <v>0</v>
      </c>
      <c r="Q130" s="64">
        <f t="shared" si="24"/>
        <v>0</v>
      </c>
    </row>
    <row r="131" spans="1:17" ht="15">
      <c r="A131" s="66" t="s">
        <v>112</v>
      </c>
      <c r="B131" s="60">
        <v>8999993725</v>
      </c>
      <c r="C131" s="60">
        <v>5</v>
      </c>
      <c r="D131" s="67" t="s">
        <v>1111</v>
      </c>
      <c r="E131" s="67"/>
      <c r="F131" s="414">
        <v>2493</v>
      </c>
      <c r="G131" s="415">
        <v>44130</v>
      </c>
      <c r="H131" s="485">
        <v>20755168</v>
      </c>
      <c r="I131" s="63">
        <v>0</v>
      </c>
      <c r="J131" s="418">
        <f t="shared" si="18"/>
        <v>20755168</v>
      </c>
      <c r="K131" s="64">
        <f t="shared" si="25"/>
        <v>14</v>
      </c>
      <c r="L131" s="486">
        <f t="shared" si="19"/>
        <v>20755168</v>
      </c>
      <c r="M131" s="64">
        <f t="shared" si="23"/>
        <v>0</v>
      </c>
      <c r="N131" s="64">
        <f t="shared" si="20"/>
        <v>0</v>
      </c>
      <c r="O131" s="64">
        <f t="shared" si="21"/>
        <v>0</v>
      </c>
      <c r="P131" s="64">
        <f t="shared" si="22"/>
        <v>0</v>
      </c>
      <c r="Q131" s="64">
        <f t="shared" si="24"/>
        <v>0</v>
      </c>
    </row>
    <row r="132" spans="1:17" ht="15">
      <c r="A132" s="66" t="s">
        <v>507</v>
      </c>
      <c r="B132" s="60">
        <v>899999468</v>
      </c>
      <c r="C132" s="60"/>
      <c r="D132" s="67" t="s">
        <v>876</v>
      </c>
      <c r="E132" s="67" t="s">
        <v>965</v>
      </c>
      <c r="F132" s="414">
        <v>2354</v>
      </c>
      <c r="G132" s="415">
        <v>43979</v>
      </c>
      <c r="H132" s="485">
        <v>13693725</v>
      </c>
      <c r="I132" s="63">
        <v>13693725</v>
      </c>
      <c r="J132" s="418">
        <f t="shared" si="18"/>
        <v>0</v>
      </c>
      <c r="K132" s="64">
        <f t="shared" si="25"/>
        <v>165</v>
      </c>
      <c r="L132" s="486">
        <f t="shared" si="19"/>
        <v>0</v>
      </c>
      <c r="M132" s="64">
        <f t="shared" si="23"/>
        <v>0</v>
      </c>
      <c r="N132" s="64">
        <f t="shared" si="20"/>
        <v>0</v>
      </c>
      <c r="O132" s="64">
        <f t="shared" si="21"/>
        <v>0</v>
      </c>
      <c r="P132" s="64">
        <f t="shared" si="22"/>
        <v>0</v>
      </c>
      <c r="Q132" s="64">
        <f t="shared" si="24"/>
        <v>0</v>
      </c>
    </row>
    <row r="133" spans="1:17" ht="15">
      <c r="A133" s="66" t="s">
        <v>507</v>
      </c>
      <c r="B133" s="60">
        <v>899999468</v>
      </c>
      <c r="C133" s="60"/>
      <c r="D133" s="67" t="s">
        <v>1122</v>
      </c>
      <c r="E133" s="67"/>
      <c r="F133" s="414">
        <v>2456</v>
      </c>
      <c r="G133" s="415">
        <v>44098</v>
      </c>
      <c r="H133" s="485">
        <v>13693725</v>
      </c>
      <c r="I133" s="63">
        <v>0</v>
      </c>
      <c r="J133" s="418">
        <f t="shared" si="18"/>
        <v>13693725</v>
      </c>
      <c r="K133" s="64">
        <f t="shared" si="25"/>
        <v>46</v>
      </c>
      <c r="L133" s="486">
        <f aca="true" t="shared" si="26" ref="L133:L188">IF($K133&lt;=30,$J133,0)</f>
        <v>0</v>
      </c>
      <c r="M133" s="64">
        <f t="shared" si="23"/>
        <v>13693725</v>
      </c>
      <c r="N133" s="64">
        <f t="shared" si="20"/>
        <v>0</v>
      </c>
      <c r="O133" s="64">
        <f t="shared" si="21"/>
        <v>0</v>
      </c>
      <c r="P133" s="64">
        <f t="shared" si="22"/>
        <v>0</v>
      </c>
      <c r="Q133" s="64">
        <f t="shared" si="24"/>
        <v>0</v>
      </c>
    </row>
    <row r="134" spans="1:17" ht="15">
      <c r="A134" s="66" t="s">
        <v>270</v>
      </c>
      <c r="B134" s="73">
        <v>8906804370</v>
      </c>
      <c r="C134" s="74">
        <v>6</v>
      </c>
      <c r="D134" s="67" t="s">
        <v>876</v>
      </c>
      <c r="E134" s="67"/>
      <c r="F134" s="414">
        <v>2462</v>
      </c>
      <c r="G134" s="415">
        <v>44103</v>
      </c>
      <c r="H134" s="485">
        <v>9925024</v>
      </c>
      <c r="I134" s="63">
        <v>0</v>
      </c>
      <c r="J134" s="418">
        <f t="shared" si="18"/>
        <v>9925024</v>
      </c>
      <c r="K134" s="64">
        <f t="shared" si="25"/>
        <v>41</v>
      </c>
      <c r="L134" s="486">
        <f t="shared" si="26"/>
        <v>0</v>
      </c>
      <c r="M134" s="64">
        <f t="shared" si="23"/>
        <v>9925024</v>
      </c>
      <c r="N134" s="64">
        <f t="shared" si="20"/>
        <v>0</v>
      </c>
      <c r="O134" s="64">
        <f t="shared" si="21"/>
        <v>0</v>
      </c>
      <c r="P134" s="64">
        <f t="shared" si="22"/>
        <v>0</v>
      </c>
      <c r="Q134" s="64">
        <f t="shared" si="24"/>
        <v>0</v>
      </c>
    </row>
    <row r="135" spans="1:17" ht="15">
      <c r="A135" s="66" t="s">
        <v>270</v>
      </c>
      <c r="B135" s="73">
        <v>8906804370</v>
      </c>
      <c r="C135" s="74">
        <v>6</v>
      </c>
      <c r="D135" s="67" t="s">
        <v>886</v>
      </c>
      <c r="E135" s="67"/>
      <c r="F135" s="414">
        <v>2463</v>
      </c>
      <c r="G135" s="415">
        <v>44103</v>
      </c>
      <c r="H135" s="485">
        <v>19662783</v>
      </c>
      <c r="I135" s="63">
        <v>0</v>
      </c>
      <c r="J135" s="418">
        <f t="shared" si="18"/>
        <v>19662783</v>
      </c>
      <c r="K135" s="64">
        <f t="shared" si="25"/>
        <v>41</v>
      </c>
      <c r="L135" s="486">
        <f t="shared" si="26"/>
        <v>0</v>
      </c>
      <c r="M135" s="64">
        <f t="shared" si="23"/>
        <v>19662783</v>
      </c>
      <c r="N135" s="64">
        <f t="shared" si="20"/>
        <v>0</v>
      </c>
      <c r="O135" s="64">
        <f t="shared" si="21"/>
        <v>0</v>
      </c>
      <c r="P135" s="64">
        <f t="shared" si="22"/>
        <v>0</v>
      </c>
      <c r="Q135" s="64">
        <f t="shared" si="24"/>
        <v>0</v>
      </c>
    </row>
    <row r="136" spans="1:17" ht="15">
      <c r="A136" s="66" t="s">
        <v>966</v>
      </c>
      <c r="B136" s="60" t="s">
        <v>271</v>
      </c>
      <c r="C136" s="74">
        <v>6</v>
      </c>
      <c r="D136" s="67" t="s">
        <v>876</v>
      </c>
      <c r="E136" s="67" t="s">
        <v>879</v>
      </c>
      <c r="F136" s="414">
        <v>2311</v>
      </c>
      <c r="G136" s="419">
        <v>43955</v>
      </c>
      <c r="H136" s="485">
        <v>14781779</v>
      </c>
      <c r="I136" s="63">
        <v>14781779</v>
      </c>
      <c r="J136" s="418">
        <f t="shared" si="18"/>
        <v>0</v>
      </c>
      <c r="K136" s="64">
        <f t="shared" si="25"/>
        <v>189</v>
      </c>
      <c r="L136" s="486">
        <f t="shared" si="26"/>
        <v>0</v>
      </c>
      <c r="M136" s="64">
        <f t="shared" si="23"/>
        <v>0</v>
      </c>
      <c r="N136" s="64">
        <f t="shared" si="20"/>
        <v>0</v>
      </c>
      <c r="O136" s="64">
        <f t="shared" si="21"/>
        <v>0</v>
      </c>
      <c r="P136" s="64">
        <f t="shared" si="22"/>
        <v>0</v>
      </c>
      <c r="Q136" s="64">
        <f t="shared" si="24"/>
        <v>0</v>
      </c>
    </row>
    <row r="137" spans="1:17" ht="15">
      <c r="A137" s="66" t="s">
        <v>966</v>
      </c>
      <c r="B137" s="60" t="s">
        <v>271</v>
      </c>
      <c r="C137" s="74">
        <v>6</v>
      </c>
      <c r="D137" s="67" t="s">
        <v>967</v>
      </c>
      <c r="E137" s="67"/>
      <c r="F137" s="414">
        <v>2361</v>
      </c>
      <c r="G137" s="419">
        <v>43983</v>
      </c>
      <c r="H137" s="485">
        <v>6971862</v>
      </c>
      <c r="I137" s="63">
        <v>6971862</v>
      </c>
      <c r="J137" s="418">
        <f t="shared" si="18"/>
        <v>0</v>
      </c>
      <c r="K137" s="64">
        <f t="shared" si="25"/>
        <v>161</v>
      </c>
      <c r="L137" s="486">
        <f t="shared" si="26"/>
        <v>0</v>
      </c>
      <c r="M137" s="64">
        <f t="shared" si="23"/>
        <v>0</v>
      </c>
      <c r="N137" s="64">
        <f t="shared" si="20"/>
        <v>0</v>
      </c>
      <c r="O137" s="64">
        <f t="shared" si="21"/>
        <v>0</v>
      </c>
      <c r="P137" s="64">
        <f t="shared" si="22"/>
        <v>0</v>
      </c>
      <c r="Q137" s="64">
        <f t="shared" si="24"/>
        <v>0</v>
      </c>
    </row>
    <row r="138" spans="1:17" ht="15">
      <c r="A138" s="66" t="s">
        <v>191</v>
      </c>
      <c r="B138" s="73">
        <v>8999993985</v>
      </c>
      <c r="C138" s="74">
        <v>6</v>
      </c>
      <c r="D138" s="67" t="s">
        <v>871</v>
      </c>
      <c r="E138" s="67" t="s">
        <v>901</v>
      </c>
      <c r="F138" s="414">
        <v>2294</v>
      </c>
      <c r="G138" s="415">
        <v>43937</v>
      </c>
      <c r="H138" s="485">
        <v>4681515</v>
      </c>
      <c r="I138" s="63">
        <v>4681515</v>
      </c>
      <c r="J138" s="418">
        <f>+H138-I138</f>
        <v>0</v>
      </c>
      <c r="K138" s="64">
        <f>$F$2-G138</f>
        <v>207</v>
      </c>
      <c r="L138" s="486">
        <f t="shared" si="26"/>
        <v>0</v>
      </c>
      <c r="M138" s="64">
        <f t="shared" si="23"/>
        <v>0</v>
      </c>
      <c r="N138" s="64">
        <f t="shared" si="20"/>
        <v>0</v>
      </c>
      <c r="O138" s="64">
        <f t="shared" si="21"/>
        <v>0</v>
      </c>
      <c r="P138" s="64">
        <f t="shared" si="22"/>
        <v>0</v>
      </c>
      <c r="Q138" s="64">
        <f t="shared" si="24"/>
        <v>0</v>
      </c>
    </row>
    <row r="139" spans="1:17" ht="15">
      <c r="A139" s="66" t="s">
        <v>50</v>
      </c>
      <c r="B139" s="73">
        <v>8999993147</v>
      </c>
      <c r="C139" s="74">
        <v>6</v>
      </c>
      <c r="D139" s="67" t="s">
        <v>876</v>
      </c>
      <c r="E139" s="67" t="s">
        <v>968</v>
      </c>
      <c r="F139" s="414">
        <v>2244</v>
      </c>
      <c r="G139" s="415">
        <v>43887</v>
      </c>
      <c r="H139" s="485">
        <v>7490584</v>
      </c>
      <c r="I139" s="63">
        <v>7490584</v>
      </c>
      <c r="J139" s="418">
        <f>+H139-I139</f>
        <v>0</v>
      </c>
      <c r="K139" s="64">
        <f>$F$2-G139</f>
        <v>257</v>
      </c>
      <c r="L139" s="486">
        <f t="shared" si="26"/>
        <v>0</v>
      </c>
      <c r="M139" s="64">
        <f t="shared" si="23"/>
        <v>0</v>
      </c>
      <c r="N139" s="64">
        <f t="shared" si="20"/>
        <v>0</v>
      </c>
      <c r="O139" s="64">
        <f t="shared" si="21"/>
        <v>0</v>
      </c>
      <c r="P139" s="64">
        <f t="shared" si="22"/>
        <v>0</v>
      </c>
      <c r="Q139" s="64">
        <f t="shared" si="24"/>
        <v>0</v>
      </c>
    </row>
    <row r="140" spans="1:17" ht="15">
      <c r="A140" s="66" t="s">
        <v>50</v>
      </c>
      <c r="B140" s="73">
        <v>8999993147</v>
      </c>
      <c r="C140" s="74">
        <v>6</v>
      </c>
      <c r="D140" s="67" t="s">
        <v>876</v>
      </c>
      <c r="E140" s="67" t="s">
        <v>968</v>
      </c>
      <c r="F140" s="414">
        <v>2250</v>
      </c>
      <c r="G140" s="415">
        <v>43903</v>
      </c>
      <c r="H140" s="485">
        <v>7490584</v>
      </c>
      <c r="I140" s="63">
        <v>7490584</v>
      </c>
      <c r="J140" s="418">
        <f>+H140-I140</f>
        <v>0</v>
      </c>
      <c r="K140" s="64">
        <f>$F$2-G140</f>
        <v>241</v>
      </c>
      <c r="L140" s="486">
        <f t="shared" si="26"/>
        <v>0</v>
      </c>
      <c r="M140" s="64">
        <f t="shared" si="23"/>
        <v>0</v>
      </c>
      <c r="N140" s="64">
        <f t="shared" si="20"/>
        <v>0</v>
      </c>
      <c r="O140" s="64">
        <f t="shared" si="21"/>
        <v>0</v>
      </c>
      <c r="P140" s="64">
        <f t="shared" si="22"/>
        <v>0</v>
      </c>
      <c r="Q140" s="64">
        <f t="shared" si="24"/>
        <v>0</v>
      </c>
    </row>
    <row r="141" spans="1:17" ht="15">
      <c r="A141" s="66" t="s">
        <v>50</v>
      </c>
      <c r="B141" s="73">
        <v>8999993147</v>
      </c>
      <c r="C141" s="74">
        <v>6</v>
      </c>
      <c r="D141" s="67" t="s">
        <v>886</v>
      </c>
      <c r="E141" s="67"/>
      <c r="F141" s="414">
        <v>2486</v>
      </c>
      <c r="G141" s="415">
        <v>44105</v>
      </c>
      <c r="H141" s="485">
        <v>14981168</v>
      </c>
      <c r="I141" s="63">
        <v>14981168</v>
      </c>
      <c r="J141" s="418">
        <f>+H141-I141</f>
        <v>0</v>
      </c>
      <c r="K141" s="64">
        <f>$F$2-G141</f>
        <v>39</v>
      </c>
      <c r="L141" s="486">
        <f t="shared" si="26"/>
        <v>0</v>
      </c>
      <c r="M141" s="64">
        <f t="shared" si="23"/>
        <v>0</v>
      </c>
      <c r="N141" s="64">
        <f t="shared" si="20"/>
        <v>0</v>
      </c>
      <c r="O141" s="64">
        <f t="shared" si="21"/>
        <v>0</v>
      </c>
      <c r="P141" s="64">
        <f t="shared" si="22"/>
        <v>0</v>
      </c>
      <c r="Q141" s="64">
        <f t="shared" si="24"/>
        <v>0</v>
      </c>
    </row>
    <row r="142" spans="1:17" ht="15">
      <c r="A142" s="66" t="s">
        <v>442</v>
      </c>
      <c r="B142" s="60">
        <v>899999476</v>
      </c>
      <c r="C142" s="74">
        <v>6</v>
      </c>
      <c r="D142" s="67" t="s">
        <v>899</v>
      </c>
      <c r="E142" s="67" t="s">
        <v>969</v>
      </c>
      <c r="F142" s="62">
        <v>2305</v>
      </c>
      <c r="G142" s="415">
        <v>43954</v>
      </c>
      <c r="H142" s="485">
        <v>8175326</v>
      </c>
      <c r="I142" s="63">
        <v>8175326</v>
      </c>
      <c r="J142" s="418">
        <f t="shared" si="18"/>
        <v>0</v>
      </c>
      <c r="K142" s="64">
        <f t="shared" si="25"/>
        <v>190</v>
      </c>
      <c r="L142" s="486">
        <f t="shared" si="26"/>
        <v>0</v>
      </c>
      <c r="M142" s="64">
        <f t="shared" si="23"/>
        <v>0</v>
      </c>
      <c r="N142" s="64">
        <f t="shared" si="20"/>
        <v>0</v>
      </c>
      <c r="O142" s="64">
        <f t="shared" si="21"/>
        <v>0</v>
      </c>
      <c r="P142" s="64">
        <f t="shared" si="22"/>
        <v>0</v>
      </c>
      <c r="Q142" s="64">
        <f t="shared" si="24"/>
        <v>0</v>
      </c>
    </row>
    <row r="143" spans="1:17" ht="15">
      <c r="A143" s="66" t="s">
        <v>442</v>
      </c>
      <c r="B143" s="60">
        <v>899999476</v>
      </c>
      <c r="C143" s="74">
        <v>6</v>
      </c>
      <c r="D143" s="67" t="s">
        <v>899</v>
      </c>
      <c r="E143" s="67"/>
      <c r="F143" s="62">
        <v>2342</v>
      </c>
      <c r="G143" s="415">
        <v>43972</v>
      </c>
      <c r="H143" s="485">
        <v>8175326</v>
      </c>
      <c r="I143" s="63">
        <v>3060550</v>
      </c>
      <c r="J143" s="418">
        <f t="shared" si="18"/>
        <v>5114776</v>
      </c>
      <c r="K143" s="64">
        <f t="shared" si="25"/>
        <v>172</v>
      </c>
      <c r="L143" s="486">
        <f t="shared" si="26"/>
        <v>0</v>
      </c>
      <c r="M143" s="64">
        <f t="shared" si="23"/>
        <v>0</v>
      </c>
      <c r="N143" s="64">
        <f t="shared" si="20"/>
        <v>0</v>
      </c>
      <c r="O143" s="64">
        <f t="shared" si="21"/>
        <v>5114776</v>
      </c>
      <c r="P143" s="64">
        <f t="shared" si="22"/>
        <v>0</v>
      </c>
      <c r="Q143" s="64">
        <f t="shared" si="24"/>
        <v>0</v>
      </c>
    </row>
    <row r="144" spans="1:17" ht="15">
      <c r="A144" s="66" t="s">
        <v>442</v>
      </c>
      <c r="B144" s="60">
        <v>899999476</v>
      </c>
      <c r="C144" s="74">
        <v>6</v>
      </c>
      <c r="D144" s="67" t="s">
        <v>899</v>
      </c>
      <c r="E144" s="67"/>
      <c r="F144" s="62">
        <v>2369</v>
      </c>
      <c r="G144" s="415">
        <v>43984</v>
      </c>
      <c r="H144" s="485">
        <v>8175326</v>
      </c>
      <c r="I144" s="63">
        <v>0</v>
      </c>
      <c r="J144" s="418">
        <f t="shared" si="18"/>
        <v>8175326</v>
      </c>
      <c r="K144" s="64">
        <f t="shared" si="25"/>
        <v>160</v>
      </c>
      <c r="L144" s="486">
        <f t="shared" si="26"/>
        <v>0</v>
      </c>
      <c r="M144" s="64">
        <f>IF(AND(K144&gt;30,K144&lt;=60),$J144,0)</f>
        <v>0</v>
      </c>
      <c r="N144" s="64">
        <f>IF(AND(K144&gt;60,K144&lt;=90),$J144,0)</f>
        <v>0</v>
      </c>
      <c r="O144" s="64">
        <f>IF(AND(K144&gt;90,K144&lt;=180),$J144,0)</f>
        <v>8175326</v>
      </c>
      <c r="P144" s="64">
        <f>IF(AND(K144&gt;180,K144&lt;=360),$J144,0)</f>
        <v>0</v>
      </c>
      <c r="Q144" s="64">
        <f t="shared" si="24"/>
        <v>0</v>
      </c>
    </row>
    <row r="145" spans="1:17" ht="15">
      <c r="A145" s="66" t="s">
        <v>442</v>
      </c>
      <c r="B145" s="60">
        <v>899999476</v>
      </c>
      <c r="C145" s="74">
        <v>6</v>
      </c>
      <c r="D145" s="67" t="s">
        <v>899</v>
      </c>
      <c r="E145" s="67"/>
      <c r="F145" s="62">
        <v>2394</v>
      </c>
      <c r="G145" s="415">
        <v>44018</v>
      </c>
      <c r="H145" s="485">
        <v>8175327</v>
      </c>
      <c r="I145" s="63">
        <v>0</v>
      </c>
      <c r="J145" s="418">
        <f t="shared" si="18"/>
        <v>8175327</v>
      </c>
      <c r="K145" s="64">
        <f t="shared" si="25"/>
        <v>126</v>
      </c>
      <c r="L145" s="486">
        <f t="shared" si="26"/>
        <v>0</v>
      </c>
      <c r="M145" s="64">
        <f>IF(AND(K145&gt;30,K145&lt;=60),$J145,0)</f>
        <v>0</v>
      </c>
      <c r="N145" s="64">
        <f>IF(AND(K145&gt;60,K145&lt;=90),$J145,0)</f>
        <v>0</v>
      </c>
      <c r="O145" s="64">
        <f>IF(AND(K145&gt;90,K145&lt;=180),$J145,0)</f>
        <v>8175327</v>
      </c>
      <c r="P145" s="64">
        <f>IF(AND(K145&gt;180,K145&lt;=360),$J145,0)</f>
        <v>0</v>
      </c>
      <c r="Q145" s="64">
        <f t="shared" si="24"/>
        <v>0</v>
      </c>
    </row>
    <row r="146" spans="1:17" ht="15">
      <c r="A146" s="66" t="s">
        <v>61</v>
      </c>
      <c r="B146" s="73">
        <v>8999994819</v>
      </c>
      <c r="C146" s="74">
        <v>6</v>
      </c>
      <c r="D146" s="67" t="s">
        <v>954</v>
      </c>
      <c r="E146" s="67" t="s">
        <v>970</v>
      </c>
      <c r="F146" s="62">
        <v>2270</v>
      </c>
      <c r="G146" s="415">
        <v>43927</v>
      </c>
      <c r="H146" s="485">
        <v>9363230</v>
      </c>
      <c r="I146" s="63">
        <v>9363230</v>
      </c>
      <c r="J146" s="418">
        <f>+H146-I146</f>
        <v>0</v>
      </c>
      <c r="K146" s="64">
        <f>$F$2-G146</f>
        <v>217</v>
      </c>
      <c r="L146" s="486">
        <f t="shared" si="26"/>
        <v>0</v>
      </c>
      <c r="M146" s="64">
        <f t="shared" si="23"/>
        <v>0</v>
      </c>
      <c r="N146" s="64">
        <f t="shared" si="20"/>
        <v>0</v>
      </c>
      <c r="O146" s="64">
        <f t="shared" si="21"/>
        <v>0</v>
      </c>
      <c r="P146" s="64">
        <f t="shared" si="22"/>
        <v>0</v>
      </c>
      <c r="Q146" s="64">
        <f t="shared" si="24"/>
        <v>0</v>
      </c>
    </row>
    <row r="147" spans="1:17" ht="15">
      <c r="A147" s="66" t="s">
        <v>61</v>
      </c>
      <c r="B147" s="73">
        <v>8999994819</v>
      </c>
      <c r="C147" s="74">
        <v>6</v>
      </c>
      <c r="D147" s="67" t="s">
        <v>1123</v>
      </c>
      <c r="E147" s="67"/>
      <c r="F147" s="62">
        <v>2458</v>
      </c>
      <c r="G147" s="415">
        <v>44098</v>
      </c>
      <c r="H147" s="485">
        <v>9831392</v>
      </c>
      <c r="I147" s="63">
        <v>9831392</v>
      </c>
      <c r="J147" s="418">
        <f>+H147-I147</f>
        <v>0</v>
      </c>
      <c r="K147" s="64">
        <f>$F$2-G147</f>
        <v>46</v>
      </c>
      <c r="L147" s="486">
        <f t="shared" si="26"/>
        <v>0</v>
      </c>
      <c r="M147" s="64">
        <f t="shared" si="23"/>
        <v>0</v>
      </c>
      <c r="N147" s="64">
        <f t="shared" si="20"/>
        <v>0</v>
      </c>
      <c r="O147" s="64">
        <f t="shared" si="21"/>
        <v>0</v>
      </c>
      <c r="P147" s="64">
        <f t="shared" si="22"/>
        <v>0</v>
      </c>
      <c r="Q147" s="64">
        <f t="shared" si="24"/>
        <v>0</v>
      </c>
    </row>
    <row r="148" spans="1:17" ht="15">
      <c r="A148" s="66" t="s">
        <v>61</v>
      </c>
      <c r="B148" s="73">
        <v>8999994819</v>
      </c>
      <c r="C148" s="74">
        <v>6</v>
      </c>
      <c r="D148" s="67" t="s">
        <v>954</v>
      </c>
      <c r="E148" s="67"/>
      <c r="F148" s="62">
        <v>2370</v>
      </c>
      <c r="G148" s="415">
        <v>43984</v>
      </c>
      <c r="H148" s="485">
        <v>4681615</v>
      </c>
      <c r="I148" s="63">
        <v>4681615</v>
      </c>
      <c r="J148" s="418">
        <f>+H148-I148</f>
        <v>0</v>
      </c>
      <c r="K148" s="64">
        <f>$F$2-G148</f>
        <v>160</v>
      </c>
      <c r="L148" s="486">
        <f t="shared" si="26"/>
        <v>0</v>
      </c>
      <c r="M148" s="64">
        <f t="shared" si="23"/>
        <v>0</v>
      </c>
      <c r="N148" s="64">
        <f aca="true" t="shared" si="27" ref="N148:N188">IF(AND(K148&gt;60,K148&lt;=90),$J148,0)</f>
        <v>0</v>
      </c>
      <c r="O148" s="64">
        <f aca="true" t="shared" si="28" ref="O148:O188">IF(AND(K148&gt;90,K148&lt;=180),$J148,0)</f>
        <v>0</v>
      </c>
      <c r="P148" s="64">
        <f aca="true" t="shared" si="29" ref="P148:P188">IF(AND(K148&gt;180,K148&lt;=360),$J148,0)</f>
        <v>0</v>
      </c>
      <c r="Q148" s="64">
        <f t="shared" si="24"/>
        <v>0</v>
      </c>
    </row>
    <row r="149" spans="1:17" ht="15">
      <c r="A149" s="66" t="s">
        <v>196</v>
      </c>
      <c r="B149" s="60">
        <v>8000045747</v>
      </c>
      <c r="C149" s="60">
        <v>6</v>
      </c>
      <c r="D149" s="72" t="s">
        <v>871</v>
      </c>
      <c r="E149" s="72" t="s">
        <v>971</v>
      </c>
      <c r="F149" s="62">
        <v>2475</v>
      </c>
      <c r="G149" s="415">
        <v>44105</v>
      </c>
      <c r="H149" s="485">
        <v>50561442</v>
      </c>
      <c r="I149" s="63">
        <v>0</v>
      </c>
      <c r="J149" s="418">
        <f t="shared" si="18"/>
        <v>50561442</v>
      </c>
      <c r="K149" s="64">
        <f t="shared" si="25"/>
        <v>39</v>
      </c>
      <c r="L149" s="486">
        <f t="shared" si="26"/>
        <v>0</v>
      </c>
      <c r="M149" s="64">
        <f t="shared" si="23"/>
        <v>50561442</v>
      </c>
      <c r="N149" s="64">
        <f t="shared" si="27"/>
        <v>0</v>
      </c>
      <c r="O149" s="64">
        <f t="shared" si="28"/>
        <v>0</v>
      </c>
      <c r="P149" s="64">
        <f t="shared" si="29"/>
        <v>0</v>
      </c>
      <c r="Q149" s="64">
        <f t="shared" si="24"/>
        <v>0</v>
      </c>
    </row>
    <row r="150" spans="1:17" ht="15">
      <c r="A150" s="66" t="s">
        <v>972</v>
      </c>
      <c r="B150" s="60">
        <v>8000186985</v>
      </c>
      <c r="C150" s="60">
        <v>6</v>
      </c>
      <c r="D150" s="67" t="s">
        <v>973</v>
      </c>
      <c r="E150" s="67" t="s">
        <v>974</v>
      </c>
      <c r="F150" s="62">
        <v>2245</v>
      </c>
      <c r="G150" s="415">
        <v>43887</v>
      </c>
      <c r="H150" s="485">
        <v>20599106</v>
      </c>
      <c r="I150" s="63">
        <v>20599106</v>
      </c>
      <c r="J150" s="418">
        <f t="shared" si="18"/>
        <v>0</v>
      </c>
      <c r="K150" s="64">
        <f t="shared" si="25"/>
        <v>257</v>
      </c>
      <c r="L150" s="486">
        <f t="shared" si="26"/>
        <v>0</v>
      </c>
      <c r="M150" s="64">
        <f t="shared" si="23"/>
        <v>0</v>
      </c>
      <c r="N150" s="64">
        <f t="shared" si="27"/>
        <v>0</v>
      </c>
      <c r="O150" s="64">
        <f t="shared" si="28"/>
        <v>0</v>
      </c>
      <c r="P150" s="64">
        <f t="shared" si="29"/>
        <v>0</v>
      </c>
      <c r="Q150" s="64">
        <f t="shared" si="24"/>
        <v>0</v>
      </c>
    </row>
    <row r="151" spans="1:17" ht="15">
      <c r="A151" s="66" t="s">
        <v>972</v>
      </c>
      <c r="B151" s="60">
        <v>8000186985</v>
      </c>
      <c r="C151" s="60">
        <v>6</v>
      </c>
      <c r="D151" s="67" t="s">
        <v>973</v>
      </c>
      <c r="E151" s="67" t="s">
        <v>975</v>
      </c>
      <c r="F151" s="62">
        <v>2313</v>
      </c>
      <c r="G151" s="415">
        <v>43955</v>
      </c>
      <c r="H151" s="485">
        <v>20599106</v>
      </c>
      <c r="I151" s="63">
        <v>20599106</v>
      </c>
      <c r="J151" s="418">
        <f t="shared" si="18"/>
        <v>0</v>
      </c>
      <c r="K151" s="64">
        <f t="shared" si="25"/>
        <v>189</v>
      </c>
      <c r="L151" s="486">
        <f t="shared" si="26"/>
        <v>0</v>
      </c>
      <c r="M151" s="64">
        <f t="shared" si="23"/>
        <v>0</v>
      </c>
      <c r="N151" s="64">
        <f t="shared" si="27"/>
        <v>0</v>
      </c>
      <c r="O151" s="64">
        <f t="shared" si="28"/>
        <v>0</v>
      </c>
      <c r="P151" s="64">
        <f t="shared" si="29"/>
        <v>0</v>
      </c>
      <c r="Q151" s="64">
        <f t="shared" si="24"/>
        <v>0</v>
      </c>
    </row>
    <row r="152" spans="1:17" ht="15">
      <c r="A152" s="66" t="s">
        <v>296</v>
      </c>
      <c r="B152" s="60">
        <v>800095174</v>
      </c>
      <c r="C152" s="60">
        <v>3</v>
      </c>
      <c r="D152" s="67" t="s">
        <v>976</v>
      </c>
      <c r="E152" s="67"/>
      <c r="F152" s="62">
        <v>2228</v>
      </c>
      <c r="G152" s="415">
        <v>43853</v>
      </c>
      <c r="H152" s="485">
        <v>11500000</v>
      </c>
      <c r="I152" s="63">
        <v>11500000</v>
      </c>
      <c r="J152" s="418">
        <f t="shared" si="18"/>
        <v>0</v>
      </c>
      <c r="K152" s="64">
        <f t="shared" si="25"/>
        <v>291</v>
      </c>
      <c r="L152" s="486">
        <f t="shared" si="26"/>
        <v>0</v>
      </c>
      <c r="M152" s="64">
        <f t="shared" si="23"/>
        <v>0</v>
      </c>
      <c r="N152" s="64">
        <f t="shared" si="27"/>
        <v>0</v>
      </c>
      <c r="O152" s="64">
        <f t="shared" si="28"/>
        <v>0</v>
      </c>
      <c r="P152" s="64">
        <f t="shared" si="29"/>
        <v>0</v>
      </c>
      <c r="Q152" s="64">
        <f t="shared" si="24"/>
        <v>0</v>
      </c>
    </row>
    <row r="153" spans="1:17" ht="15">
      <c r="A153" s="66" t="s">
        <v>296</v>
      </c>
      <c r="B153" s="60">
        <v>800095174</v>
      </c>
      <c r="C153" s="60">
        <v>3</v>
      </c>
      <c r="D153" s="67" t="s">
        <v>977</v>
      </c>
      <c r="E153" s="67" t="s">
        <v>978</v>
      </c>
      <c r="F153" s="62">
        <v>2302</v>
      </c>
      <c r="G153" s="415">
        <v>43945</v>
      </c>
      <c r="H153" s="485">
        <v>3043050</v>
      </c>
      <c r="I153" s="63">
        <v>3043050</v>
      </c>
      <c r="J153" s="418">
        <f>+H153-I153</f>
        <v>0</v>
      </c>
      <c r="K153" s="64">
        <f t="shared" si="25"/>
        <v>199</v>
      </c>
      <c r="L153" s="486">
        <f t="shared" si="26"/>
        <v>0</v>
      </c>
      <c r="M153" s="64">
        <f t="shared" si="23"/>
        <v>0</v>
      </c>
      <c r="N153" s="64">
        <f t="shared" si="27"/>
        <v>0</v>
      </c>
      <c r="O153" s="64">
        <f t="shared" si="28"/>
        <v>0</v>
      </c>
      <c r="P153" s="64">
        <f t="shared" si="29"/>
        <v>0</v>
      </c>
      <c r="Q153" s="64">
        <f t="shared" si="24"/>
        <v>0</v>
      </c>
    </row>
    <row r="154" spans="1:17" ht="15">
      <c r="A154" s="66" t="s">
        <v>296</v>
      </c>
      <c r="B154" s="60">
        <v>800095174</v>
      </c>
      <c r="C154" s="60">
        <v>3</v>
      </c>
      <c r="D154" s="67" t="s">
        <v>977</v>
      </c>
      <c r="E154" s="67" t="s">
        <v>978</v>
      </c>
      <c r="F154" s="62">
        <v>2312</v>
      </c>
      <c r="G154" s="415">
        <v>43955</v>
      </c>
      <c r="H154" s="485">
        <v>3043050</v>
      </c>
      <c r="I154" s="63">
        <v>3043050</v>
      </c>
      <c r="J154" s="418">
        <f>+H154-I154</f>
        <v>0</v>
      </c>
      <c r="K154" s="64">
        <f t="shared" si="25"/>
        <v>189</v>
      </c>
      <c r="L154" s="486">
        <f t="shared" si="26"/>
        <v>0</v>
      </c>
      <c r="M154" s="64">
        <f t="shared" si="23"/>
        <v>0</v>
      </c>
      <c r="N154" s="64">
        <f t="shared" si="27"/>
        <v>0</v>
      </c>
      <c r="O154" s="64">
        <f t="shared" si="28"/>
        <v>0</v>
      </c>
      <c r="P154" s="64">
        <f t="shared" si="29"/>
        <v>0</v>
      </c>
      <c r="Q154" s="64">
        <f t="shared" si="24"/>
        <v>0</v>
      </c>
    </row>
    <row r="155" spans="1:17" ht="15">
      <c r="A155" s="66" t="s">
        <v>296</v>
      </c>
      <c r="B155" s="60">
        <v>800095174</v>
      </c>
      <c r="C155" s="60">
        <v>3</v>
      </c>
      <c r="D155" s="67" t="s">
        <v>979</v>
      </c>
      <c r="E155" s="67"/>
      <c r="F155" s="62">
        <v>2416</v>
      </c>
      <c r="G155" s="415">
        <v>44048</v>
      </c>
      <c r="H155" s="488">
        <v>5502848</v>
      </c>
      <c r="I155" s="423">
        <v>5502848</v>
      </c>
      <c r="J155" s="418">
        <f>+H155-I155</f>
        <v>0</v>
      </c>
      <c r="K155" s="64">
        <f t="shared" si="25"/>
        <v>96</v>
      </c>
      <c r="L155" s="486">
        <f t="shared" si="26"/>
        <v>0</v>
      </c>
      <c r="M155" s="64">
        <f t="shared" si="23"/>
        <v>0</v>
      </c>
      <c r="N155" s="64">
        <f t="shared" si="27"/>
        <v>0</v>
      </c>
      <c r="O155" s="64">
        <f t="shared" si="28"/>
        <v>0</v>
      </c>
      <c r="P155" s="64">
        <f t="shared" si="29"/>
        <v>0</v>
      </c>
      <c r="Q155" s="64">
        <f t="shared" si="24"/>
        <v>0</v>
      </c>
    </row>
    <row r="156" spans="1:17" ht="15">
      <c r="A156" s="66" t="s">
        <v>980</v>
      </c>
      <c r="B156" s="75" t="s">
        <v>981</v>
      </c>
      <c r="C156" s="76">
        <v>6</v>
      </c>
      <c r="D156" s="67" t="s">
        <v>876</v>
      </c>
      <c r="E156" s="67"/>
      <c r="F156" s="62">
        <v>2276</v>
      </c>
      <c r="G156" s="415">
        <v>43928</v>
      </c>
      <c r="H156" s="485">
        <v>11235876</v>
      </c>
      <c r="I156" s="63">
        <v>11235876</v>
      </c>
      <c r="J156" s="418">
        <f>+H156-I156</f>
        <v>0</v>
      </c>
      <c r="K156" s="64">
        <f t="shared" si="25"/>
        <v>216</v>
      </c>
      <c r="L156" s="486">
        <f t="shared" si="26"/>
        <v>0</v>
      </c>
      <c r="M156" s="64">
        <f t="shared" si="23"/>
        <v>0</v>
      </c>
      <c r="N156" s="64">
        <f t="shared" si="27"/>
        <v>0</v>
      </c>
      <c r="O156" s="64">
        <f t="shared" si="28"/>
        <v>0</v>
      </c>
      <c r="P156" s="64">
        <f t="shared" si="29"/>
        <v>0</v>
      </c>
      <c r="Q156" s="64">
        <f t="shared" si="24"/>
        <v>0</v>
      </c>
    </row>
    <row r="157" spans="1:17" ht="15">
      <c r="A157" s="59" t="s">
        <v>47</v>
      </c>
      <c r="B157" s="73" t="s">
        <v>272</v>
      </c>
      <c r="C157" s="74">
        <v>6</v>
      </c>
      <c r="D157" s="72" t="s">
        <v>982</v>
      </c>
      <c r="E157" s="72" t="s">
        <v>956</v>
      </c>
      <c r="F157" s="62">
        <v>2271</v>
      </c>
      <c r="G157" s="415">
        <v>43927</v>
      </c>
      <c r="H157" s="485">
        <v>14606641</v>
      </c>
      <c r="I157" s="63">
        <v>14606641</v>
      </c>
      <c r="J157" s="418">
        <f t="shared" si="18"/>
        <v>0</v>
      </c>
      <c r="K157" s="64">
        <f t="shared" si="25"/>
        <v>217</v>
      </c>
      <c r="L157" s="486">
        <f t="shared" si="26"/>
        <v>0</v>
      </c>
      <c r="M157" s="64">
        <f t="shared" si="23"/>
        <v>0</v>
      </c>
      <c r="N157" s="64">
        <f t="shared" si="27"/>
        <v>0</v>
      </c>
      <c r="O157" s="64">
        <f t="shared" si="28"/>
        <v>0</v>
      </c>
      <c r="P157" s="64">
        <f t="shared" si="29"/>
        <v>0</v>
      </c>
      <c r="Q157" s="64">
        <f t="shared" si="24"/>
        <v>0</v>
      </c>
    </row>
    <row r="158" spans="1:17" ht="15">
      <c r="A158" s="59" t="s">
        <v>47</v>
      </c>
      <c r="B158" s="73" t="s">
        <v>272</v>
      </c>
      <c r="C158" s="74">
        <v>6</v>
      </c>
      <c r="D158" s="72" t="s">
        <v>268</v>
      </c>
      <c r="E158" s="72"/>
      <c r="F158" s="62">
        <v>2355</v>
      </c>
      <c r="G158" s="415">
        <v>43979</v>
      </c>
      <c r="H158" s="485">
        <v>2826636</v>
      </c>
      <c r="I158" s="63">
        <v>2826636</v>
      </c>
      <c r="J158" s="418">
        <f t="shared" si="18"/>
        <v>0</v>
      </c>
      <c r="K158" s="64">
        <f t="shared" si="25"/>
        <v>165</v>
      </c>
      <c r="L158" s="486">
        <f t="shared" si="26"/>
        <v>0</v>
      </c>
      <c r="M158" s="64">
        <f t="shared" si="23"/>
        <v>0</v>
      </c>
      <c r="N158" s="64">
        <f t="shared" si="27"/>
        <v>0</v>
      </c>
      <c r="O158" s="64">
        <f t="shared" si="28"/>
        <v>0</v>
      </c>
      <c r="P158" s="64">
        <f t="shared" si="29"/>
        <v>0</v>
      </c>
      <c r="Q158" s="64">
        <f t="shared" si="24"/>
        <v>0</v>
      </c>
    </row>
    <row r="159" spans="1:17" ht="15">
      <c r="A159" s="59" t="s">
        <v>47</v>
      </c>
      <c r="B159" s="73" t="s">
        <v>272</v>
      </c>
      <c r="C159" s="74">
        <v>6</v>
      </c>
      <c r="D159" s="72" t="s">
        <v>1124</v>
      </c>
      <c r="E159" s="72"/>
      <c r="F159" s="62">
        <v>2471</v>
      </c>
      <c r="G159" s="415">
        <v>44105</v>
      </c>
      <c r="H159" s="485">
        <v>13108522</v>
      </c>
      <c r="I159" s="63">
        <v>0</v>
      </c>
      <c r="J159" s="418">
        <f t="shared" si="18"/>
        <v>13108522</v>
      </c>
      <c r="K159" s="64">
        <f t="shared" si="25"/>
        <v>39</v>
      </c>
      <c r="L159" s="486">
        <f t="shared" si="26"/>
        <v>0</v>
      </c>
      <c r="M159" s="64">
        <f aca="true" t="shared" si="30" ref="M159:M188">IF(AND(K159&gt;30,K159&lt;=60),$J159,0)</f>
        <v>13108522</v>
      </c>
      <c r="N159" s="64">
        <f t="shared" si="27"/>
        <v>0</v>
      </c>
      <c r="O159" s="64">
        <f t="shared" si="28"/>
        <v>0</v>
      </c>
      <c r="P159" s="64">
        <f t="shared" si="29"/>
        <v>0</v>
      </c>
      <c r="Q159" s="64">
        <f t="shared" si="24"/>
        <v>0</v>
      </c>
    </row>
    <row r="160" spans="1:17" ht="15">
      <c r="A160" s="59" t="s">
        <v>604</v>
      </c>
      <c r="B160" s="73" t="s">
        <v>983</v>
      </c>
      <c r="C160" s="74">
        <v>6</v>
      </c>
      <c r="D160" s="72" t="s">
        <v>984</v>
      </c>
      <c r="E160" s="72"/>
      <c r="F160" s="62">
        <v>2395</v>
      </c>
      <c r="G160" s="415">
        <v>44018</v>
      </c>
      <c r="H160" s="485">
        <v>8089830</v>
      </c>
      <c r="I160" s="63">
        <v>8089830</v>
      </c>
      <c r="J160" s="418">
        <f t="shared" si="18"/>
        <v>0</v>
      </c>
      <c r="K160" s="64">
        <f t="shared" si="25"/>
        <v>126</v>
      </c>
      <c r="L160" s="486">
        <f t="shared" si="26"/>
        <v>0</v>
      </c>
      <c r="M160" s="64">
        <f t="shared" si="30"/>
        <v>0</v>
      </c>
      <c r="N160" s="64">
        <f t="shared" si="27"/>
        <v>0</v>
      </c>
      <c r="O160" s="64">
        <f t="shared" si="28"/>
        <v>0</v>
      </c>
      <c r="P160" s="64">
        <f t="shared" si="29"/>
        <v>0</v>
      </c>
      <c r="Q160" s="64">
        <f t="shared" si="24"/>
        <v>0</v>
      </c>
    </row>
    <row r="161" spans="1:17" ht="15">
      <c r="A161" s="59" t="s">
        <v>604</v>
      </c>
      <c r="B161" s="73" t="s">
        <v>983</v>
      </c>
      <c r="C161" s="74">
        <v>6</v>
      </c>
      <c r="D161" s="72" t="s">
        <v>984</v>
      </c>
      <c r="E161" s="72"/>
      <c r="F161" s="62">
        <v>2442</v>
      </c>
      <c r="G161" s="415">
        <v>44089</v>
      </c>
      <c r="H161" s="485">
        <v>8089830</v>
      </c>
      <c r="I161" s="63">
        <v>8089830</v>
      </c>
      <c r="J161" s="418">
        <f t="shared" si="18"/>
        <v>0</v>
      </c>
      <c r="K161" s="64">
        <f t="shared" si="25"/>
        <v>55</v>
      </c>
      <c r="L161" s="486">
        <f t="shared" si="26"/>
        <v>0</v>
      </c>
      <c r="M161" s="64">
        <f t="shared" si="30"/>
        <v>0</v>
      </c>
      <c r="N161" s="64">
        <f t="shared" si="27"/>
        <v>0</v>
      </c>
      <c r="O161" s="64">
        <f t="shared" si="28"/>
        <v>0</v>
      </c>
      <c r="P161" s="64">
        <f t="shared" si="29"/>
        <v>0</v>
      </c>
      <c r="Q161" s="64">
        <f t="shared" si="24"/>
        <v>0</v>
      </c>
    </row>
    <row r="162" spans="1:17" ht="15">
      <c r="A162" s="59" t="s">
        <v>33</v>
      </c>
      <c r="B162" s="60">
        <v>8000955680</v>
      </c>
      <c r="C162" s="74">
        <v>6</v>
      </c>
      <c r="D162" s="72" t="s">
        <v>985</v>
      </c>
      <c r="E162" s="72"/>
      <c r="F162" s="62">
        <v>2227</v>
      </c>
      <c r="G162" s="415">
        <v>43851</v>
      </c>
      <c r="H162" s="485">
        <v>7066590</v>
      </c>
      <c r="I162" s="63">
        <v>7066590</v>
      </c>
      <c r="J162" s="418">
        <f t="shared" si="18"/>
        <v>0</v>
      </c>
      <c r="K162" s="64">
        <f t="shared" si="25"/>
        <v>293</v>
      </c>
      <c r="L162" s="486">
        <f t="shared" si="26"/>
        <v>0</v>
      </c>
      <c r="M162" s="64">
        <f t="shared" si="30"/>
        <v>0</v>
      </c>
      <c r="N162" s="64">
        <f t="shared" si="27"/>
        <v>0</v>
      </c>
      <c r="O162" s="64">
        <f t="shared" si="28"/>
        <v>0</v>
      </c>
      <c r="P162" s="64">
        <f t="shared" si="29"/>
        <v>0</v>
      </c>
      <c r="Q162" s="64">
        <f t="shared" si="24"/>
        <v>0</v>
      </c>
    </row>
    <row r="163" spans="1:17" ht="15">
      <c r="A163" s="59" t="s">
        <v>33</v>
      </c>
      <c r="B163" s="60">
        <v>8000955680</v>
      </c>
      <c r="C163" s="74">
        <v>6</v>
      </c>
      <c r="D163" s="72" t="s">
        <v>876</v>
      </c>
      <c r="E163" s="72" t="s">
        <v>978</v>
      </c>
      <c r="F163" s="62">
        <v>2272</v>
      </c>
      <c r="G163" s="415">
        <v>43927</v>
      </c>
      <c r="H163" s="485">
        <v>23115476</v>
      </c>
      <c r="I163" s="63">
        <v>23115476</v>
      </c>
      <c r="J163" s="418">
        <f t="shared" si="18"/>
        <v>0</v>
      </c>
      <c r="K163" s="64">
        <f t="shared" si="25"/>
        <v>217</v>
      </c>
      <c r="L163" s="486">
        <f t="shared" si="26"/>
        <v>0</v>
      </c>
      <c r="M163" s="64">
        <f t="shared" si="30"/>
        <v>0</v>
      </c>
      <c r="N163" s="64">
        <f t="shared" si="27"/>
        <v>0</v>
      </c>
      <c r="O163" s="64">
        <f t="shared" si="28"/>
        <v>0</v>
      </c>
      <c r="P163" s="64">
        <f t="shared" si="29"/>
        <v>0</v>
      </c>
      <c r="Q163" s="64">
        <f t="shared" si="24"/>
        <v>0</v>
      </c>
    </row>
    <row r="164" spans="1:17" ht="15">
      <c r="A164" s="59" t="s">
        <v>33</v>
      </c>
      <c r="B164" s="60">
        <v>8000955680</v>
      </c>
      <c r="C164" s="74">
        <v>6</v>
      </c>
      <c r="D164" s="72" t="s">
        <v>876</v>
      </c>
      <c r="E164" s="72"/>
      <c r="F164" s="62">
        <v>2351</v>
      </c>
      <c r="G164" s="415">
        <v>43977</v>
      </c>
      <c r="H164" s="485">
        <v>19810758</v>
      </c>
      <c r="I164" s="63">
        <v>19810758</v>
      </c>
      <c r="J164" s="418">
        <f t="shared" si="18"/>
        <v>0</v>
      </c>
      <c r="K164" s="64">
        <f t="shared" si="25"/>
        <v>167</v>
      </c>
      <c r="L164" s="486">
        <f t="shared" si="26"/>
        <v>0</v>
      </c>
      <c r="M164" s="64">
        <f t="shared" si="30"/>
        <v>0</v>
      </c>
      <c r="N164" s="64">
        <f t="shared" si="27"/>
        <v>0</v>
      </c>
      <c r="O164" s="64">
        <f t="shared" si="28"/>
        <v>0</v>
      </c>
      <c r="P164" s="64">
        <f t="shared" si="29"/>
        <v>0</v>
      </c>
      <c r="Q164" s="64">
        <f t="shared" si="24"/>
        <v>0</v>
      </c>
    </row>
    <row r="165" spans="1:17" ht="15">
      <c r="A165" s="59" t="s">
        <v>33</v>
      </c>
      <c r="B165" s="60">
        <v>8000955680</v>
      </c>
      <c r="C165" s="74">
        <v>6</v>
      </c>
      <c r="D165" s="72" t="s">
        <v>886</v>
      </c>
      <c r="E165" s="72"/>
      <c r="F165" s="62">
        <v>2430</v>
      </c>
      <c r="G165" s="415">
        <v>44071</v>
      </c>
      <c r="H165" s="485">
        <v>28089690</v>
      </c>
      <c r="I165" s="63">
        <v>28089690</v>
      </c>
      <c r="J165" s="418">
        <f t="shared" si="18"/>
        <v>0</v>
      </c>
      <c r="K165" s="64">
        <f t="shared" si="25"/>
        <v>73</v>
      </c>
      <c r="L165" s="486">
        <f t="shared" si="26"/>
        <v>0</v>
      </c>
      <c r="M165" s="64">
        <f t="shared" si="30"/>
        <v>0</v>
      </c>
      <c r="N165" s="64">
        <f t="shared" si="27"/>
        <v>0</v>
      </c>
      <c r="O165" s="64">
        <f t="shared" si="28"/>
        <v>0</v>
      </c>
      <c r="P165" s="64">
        <f t="shared" si="29"/>
        <v>0</v>
      </c>
      <c r="Q165" s="64">
        <f t="shared" si="24"/>
        <v>0</v>
      </c>
    </row>
    <row r="166" spans="1:17" ht="15">
      <c r="A166" s="66" t="s">
        <v>986</v>
      </c>
      <c r="B166" s="60" t="s">
        <v>987</v>
      </c>
      <c r="C166" s="74">
        <v>6</v>
      </c>
      <c r="D166" s="67" t="s">
        <v>876</v>
      </c>
      <c r="E166" s="67"/>
      <c r="F166" s="62">
        <v>2344</v>
      </c>
      <c r="G166" s="415">
        <v>43972</v>
      </c>
      <c r="H166" s="485">
        <v>32771305</v>
      </c>
      <c r="I166" s="63">
        <v>32771305</v>
      </c>
      <c r="J166" s="418">
        <f t="shared" si="18"/>
        <v>0</v>
      </c>
      <c r="K166" s="64">
        <f t="shared" si="25"/>
        <v>172</v>
      </c>
      <c r="L166" s="486">
        <f t="shared" si="26"/>
        <v>0</v>
      </c>
      <c r="M166" s="64">
        <f t="shared" si="30"/>
        <v>0</v>
      </c>
      <c r="N166" s="64">
        <f t="shared" si="27"/>
        <v>0</v>
      </c>
      <c r="O166" s="64">
        <f t="shared" si="28"/>
        <v>0</v>
      </c>
      <c r="P166" s="64">
        <f t="shared" si="29"/>
        <v>0</v>
      </c>
      <c r="Q166" s="64">
        <f t="shared" si="24"/>
        <v>0</v>
      </c>
    </row>
    <row r="167" spans="1:17" ht="15">
      <c r="A167" s="66" t="s">
        <v>986</v>
      </c>
      <c r="B167" s="60" t="s">
        <v>987</v>
      </c>
      <c r="C167" s="74">
        <v>6</v>
      </c>
      <c r="D167" s="67" t="s">
        <v>940</v>
      </c>
      <c r="E167" s="67"/>
      <c r="F167" s="62">
        <v>2451</v>
      </c>
      <c r="G167" s="415">
        <v>44098</v>
      </c>
      <c r="H167" s="485">
        <v>17540451</v>
      </c>
      <c r="I167" s="63">
        <v>17540451</v>
      </c>
      <c r="J167" s="418">
        <f t="shared" si="18"/>
        <v>0</v>
      </c>
      <c r="K167" s="64">
        <f t="shared" si="25"/>
        <v>46</v>
      </c>
      <c r="L167" s="486">
        <f t="shared" si="26"/>
        <v>0</v>
      </c>
      <c r="M167" s="64">
        <f t="shared" si="30"/>
        <v>0</v>
      </c>
      <c r="N167" s="64">
        <f t="shared" si="27"/>
        <v>0</v>
      </c>
      <c r="O167" s="64">
        <f t="shared" si="28"/>
        <v>0</v>
      </c>
      <c r="P167" s="64">
        <f t="shared" si="29"/>
        <v>0</v>
      </c>
      <c r="Q167" s="64">
        <f t="shared" si="24"/>
        <v>0</v>
      </c>
    </row>
    <row r="168" spans="1:17" ht="15">
      <c r="A168" s="69" t="s">
        <v>63</v>
      </c>
      <c r="B168" s="70">
        <v>8999994073</v>
      </c>
      <c r="C168" s="74">
        <v>6</v>
      </c>
      <c r="D168" s="71" t="s">
        <v>876</v>
      </c>
      <c r="E168" s="71"/>
      <c r="F168" s="62">
        <v>2345</v>
      </c>
      <c r="G168" s="415">
        <v>43972</v>
      </c>
      <c r="H168" s="485">
        <f>52434088-17434088</f>
        <v>35000000</v>
      </c>
      <c r="I168" s="63">
        <v>35000000</v>
      </c>
      <c r="J168" s="418">
        <f t="shared" si="18"/>
        <v>0</v>
      </c>
      <c r="K168" s="64">
        <f t="shared" si="25"/>
        <v>172</v>
      </c>
      <c r="L168" s="486">
        <f t="shared" si="26"/>
        <v>0</v>
      </c>
      <c r="M168" s="64">
        <f t="shared" si="30"/>
        <v>0</v>
      </c>
      <c r="N168" s="64">
        <f t="shared" si="27"/>
        <v>0</v>
      </c>
      <c r="O168" s="64">
        <f t="shared" si="28"/>
        <v>0</v>
      </c>
      <c r="P168" s="64">
        <f t="shared" si="29"/>
        <v>0</v>
      </c>
      <c r="Q168" s="64">
        <f t="shared" si="24"/>
        <v>0</v>
      </c>
    </row>
    <row r="169" spans="1:17" ht="15">
      <c r="A169" s="69" t="s">
        <v>63</v>
      </c>
      <c r="B169" s="70">
        <v>8999994073</v>
      </c>
      <c r="C169" s="74">
        <v>6</v>
      </c>
      <c r="D169" s="71" t="s">
        <v>988</v>
      </c>
      <c r="E169" s="71"/>
      <c r="F169" s="62">
        <v>2414</v>
      </c>
      <c r="G169" s="415">
        <v>44047</v>
      </c>
      <c r="H169" s="490">
        <v>28169862</v>
      </c>
      <c r="I169" s="63">
        <v>0</v>
      </c>
      <c r="J169" s="418">
        <v>0</v>
      </c>
      <c r="K169" s="64">
        <f t="shared" si="25"/>
        <v>97</v>
      </c>
      <c r="L169" s="486">
        <f t="shared" si="26"/>
        <v>0</v>
      </c>
      <c r="M169" s="64">
        <f>IF(AND(K169&gt;30,K169&lt;=60),$J169,0)</f>
        <v>0</v>
      </c>
      <c r="N169" s="64">
        <f>IF(AND(K169&gt;60,K169&lt;=90),$J169,0)</f>
        <v>0</v>
      </c>
      <c r="O169" s="64">
        <f>IF(AND(K169&gt;90,K169&lt;=180),$J169,0)</f>
        <v>0</v>
      </c>
      <c r="P169" s="64">
        <f>IF(AND(K169&gt;180,K169&lt;=360),$J169,0)</f>
        <v>0</v>
      </c>
      <c r="Q169" s="64">
        <f t="shared" si="24"/>
        <v>0</v>
      </c>
    </row>
    <row r="170" spans="1:17" ht="15">
      <c r="A170" s="59" t="s">
        <v>203</v>
      </c>
      <c r="B170" s="60">
        <v>8999997092</v>
      </c>
      <c r="C170" s="74">
        <v>6</v>
      </c>
      <c r="D170" s="72" t="s">
        <v>912</v>
      </c>
      <c r="E170" s="72"/>
      <c r="F170" s="62">
        <v>2346</v>
      </c>
      <c r="G170" s="415">
        <v>43971</v>
      </c>
      <c r="H170" s="485">
        <v>14044845</v>
      </c>
      <c r="I170" s="63">
        <v>14044845</v>
      </c>
      <c r="J170" s="418">
        <f t="shared" si="18"/>
        <v>0</v>
      </c>
      <c r="K170" s="64">
        <f t="shared" si="25"/>
        <v>173</v>
      </c>
      <c r="L170" s="486">
        <f t="shared" si="26"/>
        <v>0</v>
      </c>
      <c r="M170" s="64">
        <f t="shared" si="30"/>
        <v>0</v>
      </c>
      <c r="N170" s="64">
        <f t="shared" si="27"/>
        <v>0</v>
      </c>
      <c r="O170" s="64">
        <f t="shared" si="28"/>
        <v>0</v>
      </c>
      <c r="P170" s="64">
        <f t="shared" si="29"/>
        <v>0</v>
      </c>
      <c r="Q170" s="64">
        <f t="shared" si="24"/>
        <v>0</v>
      </c>
    </row>
    <row r="171" spans="1:17" ht="15">
      <c r="A171" s="59" t="s">
        <v>756</v>
      </c>
      <c r="B171" s="60">
        <v>899999448</v>
      </c>
      <c r="C171" s="74">
        <v>6</v>
      </c>
      <c r="D171" s="72" t="s">
        <v>1125</v>
      </c>
      <c r="E171" s="72"/>
      <c r="F171" s="62">
        <v>2472</v>
      </c>
      <c r="G171" s="415">
        <v>44105</v>
      </c>
      <c r="H171" s="485">
        <v>19662783</v>
      </c>
      <c r="I171" s="63">
        <v>0</v>
      </c>
      <c r="J171" s="418">
        <f t="shared" si="18"/>
        <v>19662783</v>
      </c>
      <c r="K171" s="64">
        <f>$F$2-G171</f>
        <v>39</v>
      </c>
      <c r="L171" s="486">
        <f t="shared" si="26"/>
        <v>0</v>
      </c>
      <c r="M171" s="64">
        <f t="shared" si="30"/>
        <v>19662783</v>
      </c>
      <c r="N171" s="64">
        <f t="shared" si="27"/>
        <v>0</v>
      </c>
      <c r="O171" s="64">
        <f t="shared" si="28"/>
        <v>0</v>
      </c>
      <c r="P171" s="64">
        <f t="shared" si="29"/>
        <v>0</v>
      </c>
      <c r="Q171" s="64">
        <f t="shared" si="24"/>
        <v>0</v>
      </c>
    </row>
    <row r="172" spans="1:17" ht="15">
      <c r="A172" s="59" t="s">
        <v>756</v>
      </c>
      <c r="B172" s="60">
        <v>899999448</v>
      </c>
      <c r="C172" s="74">
        <v>6</v>
      </c>
      <c r="D172" s="72" t="s">
        <v>1125</v>
      </c>
      <c r="E172" s="72"/>
      <c r="F172" s="62">
        <v>2494</v>
      </c>
      <c r="G172" s="415">
        <v>44130</v>
      </c>
      <c r="H172" s="485">
        <v>9831392</v>
      </c>
      <c r="I172" s="63">
        <v>0</v>
      </c>
      <c r="J172" s="418">
        <f t="shared" si="18"/>
        <v>9831392</v>
      </c>
      <c r="K172" s="64">
        <f>$F$2-G172</f>
        <v>14</v>
      </c>
      <c r="L172" s="486">
        <f t="shared" si="26"/>
        <v>9831392</v>
      </c>
      <c r="M172" s="64">
        <f t="shared" si="30"/>
        <v>0</v>
      </c>
      <c r="N172" s="64">
        <f t="shared" si="27"/>
        <v>0</v>
      </c>
      <c r="O172" s="64">
        <f t="shared" si="28"/>
        <v>0</v>
      </c>
      <c r="P172" s="64">
        <f t="shared" si="29"/>
        <v>0</v>
      </c>
      <c r="Q172" s="64">
        <f t="shared" si="24"/>
        <v>0</v>
      </c>
    </row>
    <row r="173" spans="1:17" ht="15">
      <c r="A173" s="66" t="s">
        <v>989</v>
      </c>
      <c r="B173" s="60">
        <v>899999447</v>
      </c>
      <c r="C173" s="74">
        <v>6</v>
      </c>
      <c r="D173" s="72" t="s">
        <v>871</v>
      </c>
      <c r="E173" s="72"/>
      <c r="F173" s="62">
        <v>2459</v>
      </c>
      <c r="G173" s="415">
        <v>44098</v>
      </c>
      <c r="H173" s="485">
        <v>5617938</v>
      </c>
      <c r="I173" s="63">
        <v>5617938</v>
      </c>
      <c r="J173" s="418">
        <f t="shared" si="18"/>
        <v>0</v>
      </c>
      <c r="K173" s="64">
        <f>$F$2-G173</f>
        <v>46</v>
      </c>
      <c r="L173" s="486">
        <f t="shared" si="26"/>
        <v>0</v>
      </c>
      <c r="M173" s="64">
        <f t="shared" si="30"/>
        <v>0</v>
      </c>
      <c r="N173" s="64">
        <f t="shared" si="27"/>
        <v>0</v>
      </c>
      <c r="O173" s="64">
        <f t="shared" si="28"/>
        <v>0</v>
      </c>
      <c r="P173" s="64">
        <f t="shared" si="29"/>
        <v>0</v>
      </c>
      <c r="Q173" s="64">
        <f t="shared" si="24"/>
        <v>0</v>
      </c>
    </row>
    <row r="174" spans="1:17" ht="15">
      <c r="A174" s="66" t="s">
        <v>808</v>
      </c>
      <c r="B174" s="60">
        <v>899999445</v>
      </c>
      <c r="C174" s="74">
        <v>6</v>
      </c>
      <c r="D174" s="67" t="s">
        <v>1111</v>
      </c>
      <c r="E174" s="67"/>
      <c r="F174" s="62">
        <v>2465</v>
      </c>
      <c r="G174" s="415">
        <v>44104</v>
      </c>
      <c r="H174" s="485">
        <v>30898659</v>
      </c>
      <c r="I174" s="63">
        <v>30898659</v>
      </c>
      <c r="J174" s="418">
        <f t="shared" si="18"/>
        <v>0</v>
      </c>
      <c r="K174" s="64">
        <f>$F$2-G174</f>
        <v>40</v>
      </c>
      <c r="L174" s="486">
        <f t="shared" si="26"/>
        <v>0</v>
      </c>
      <c r="M174" s="64">
        <f t="shared" si="30"/>
        <v>0</v>
      </c>
      <c r="N174" s="64">
        <f t="shared" si="27"/>
        <v>0</v>
      </c>
      <c r="O174" s="64">
        <f t="shared" si="28"/>
        <v>0</v>
      </c>
      <c r="P174" s="64">
        <f t="shared" si="29"/>
        <v>0</v>
      </c>
      <c r="Q174" s="64">
        <f t="shared" si="24"/>
        <v>0</v>
      </c>
    </row>
    <row r="175" spans="1:17" ht="15">
      <c r="A175" s="66" t="s">
        <v>990</v>
      </c>
      <c r="B175" s="60">
        <v>899999312</v>
      </c>
      <c r="C175" s="74">
        <v>6</v>
      </c>
      <c r="D175" s="67" t="s">
        <v>876</v>
      </c>
      <c r="E175" s="67" t="s">
        <v>879</v>
      </c>
      <c r="F175" s="62">
        <v>2281</v>
      </c>
      <c r="G175" s="415">
        <v>43928</v>
      </c>
      <c r="H175" s="485">
        <v>56179380</v>
      </c>
      <c r="I175" s="63">
        <v>56179380</v>
      </c>
      <c r="J175" s="418">
        <f t="shared" si="18"/>
        <v>0</v>
      </c>
      <c r="K175" s="64">
        <f t="shared" si="25"/>
        <v>216</v>
      </c>
      <c r="L175" s="486">
        <f t="shared" si="26"/>
        <v>0</v>
      </c>
      <c r="M175" s="64">
        <f t="shared" si="30"/>
        <v>0</v>
      </c>
      <c r="N175" s="64">
        <f t="shared" si="27"/>
        <v>0</v>
      </c>
      <c r="O175" s="64">
        <f t="shared" si="28"/>
        <v>0</v>
      </c>
      <c r="P175" s="64">
        <f t="shared" si="29"/>
        <v>0</v>
      </c>
      <c r="Q175" s="64">
        <f t="shared" si="24"/>
        <v>0</v>
      </c>
    </row>
    <row r="176" spans="1:17" ht="15">
      <c r="A176" s="66" t="s">
        <v>273</v>
      </c>
      <c r="B176" s="60">
        <v>8906801423</v>
      </c>
      <c r="C176" s="74">
        <v>6</v>
      </c>
      <c r="D176" s="67" t="s">
        <v>876</v>
      </c>
      <c r="E176" s="67"/>
      <c r="F176" s="62">
        <v>2372</v>
      </c>
      <c r="G176" s="415">
        <v>43984</v>
      </c>
      <c r="H176" s="488">
        <v>12484306.5</v>
      </c>
      <c r="I176" s="423">
        <v>12484306.5</v>
      </c>
      <c r="J176" s="418">
        <f t="shared" si="18"/>
        <v>0</v>
      </c>
      <c r="K176" s="64">
        <f t="shared" si="25"/>
        <v>160</v>
      </c>
      <c r="L176" s="486">
        <f t="shared" si="26"/>
        <v>0</v>
      </c>
      <c r="M176" s="64">
        <f t="shared" si="30"/>
        <v>0</v>
      </c>
      <c r="N176" s="64">
        <f t="shared" si="27"/>
        <v>0</v>
      </c>
      <c r="O176" s="64">
        <f t="shared" si="28"/>
        <v>0</v>
      </c>
      <c r="P176" s="64">
        <f t="shared" si="29"/>
        <v>0</v>
      </c>
      <c r="Q176" s="64">
        <f t="shared" si="24"/>
        <v>0</v>
      </c>
    </row>
    <row r="177" spans="1:17" ht="15">
      <c r="A177" s="66" t="s">
        <v>273</v>
      </c>
      <c r="B177" s="60">
        <v>8906801423</v>
      </c>
      <c r="C177" s="74">
        <v>6</v>
      </c>
      <c r="D177" s="67" t="s">
        <v>876</v>
      </c>
      <c r="E177" s="67"/>
      <c r="F177" s="62">
        <v>2396</v>
      </c>
      <c r="G177" s="415">
        <v>44018</v>
      </c>
      <c r="H177" s="488">
        <v>12484306</v>
      </c>
      <c r="I177" s="423">
        <v>0</v>
      </c>
      <c r="J177" s="423">
        <f>+H177-I177</f>
        <v>12484306</v>
      </c>
      <c r="K177" s="64">
        <f t="shared" si="25"/>
        <v>126</v>
      </c>
      <c r="L177" s="486">
        <f t="shared" si="26"/>
        <v>0</v>
      </c>
      <c r="M177" s="64">
        <f t="shared" si="30"/>
        <v>0</v>
      </c>
      <c r="N177" s="64">
        <f t="shared" si="27"/>
        <v>0</v>
      </c>
      <c r="O177" s="64">
        <f t="shared" si="28"/>
        <v>12484306</v>
      </c>
      <c r="P177" s="64">
        <f t="shared" si="29"/>
        <v>0</v>
      </c>
      <c r="Q177" s="64">
        <f t="shared" si="24"/>
        <v>0</v>
      </c>
    </row>
    <row r="178" spans="1:17" ht="15">
      <c r="A178" s="69" t="s">
        <v>991</v>
      </c>
      <c r="B178" s="70">
        <v>8000947761</v>
      </c>
      <c r="C178" s="74">
        <v>6</v>
      </c>
      <c r="D178" s="71" t="s">
        <v>886</v>
      </c>
      <c r="E178" s="71"/>
      <c r="F178" s="62">
        <v>2251</v>
      </c>
      <c r="G178" s="419">
        <v>43903</v>
      </c>
      <c r="H178" s="485">
        <v>4431928.5</v>
      </c>
      <c r="I178" s="63">
        <v>4431928.5</v>
      </c>
      <c r="J178" s="418">
        <f t="shared" si="18"/>
        <v>0</v>
      </c>
      <c r="K178" s="64">
        <f>$F$2-G178</f>
        <v>241</v>
      </c>
      <c r="L178" s="486">
        <f t="shared" si="26"/>
        <v>0</v>
      </c>
      <c r="M178" s="64">
        <f t="shared" si="30"/>
        <v>0</v>
      </c>
      <c r="N178" s="64">
        <f t="shared" si="27"/>
        <v>0</v>
      </c>
      <c r="O178" s="64">
        <f t="shared" si="28"/>
        <v>0</v>
      </c>
      <c r="P178" s="64">
        <f t="shared" si="29"/>
        <v>0</v>
      </c>
      <c r="Q178" s="64">
        <f t="shared" si="24"/>
        <v>0</v>
      </c>
    </row>
    <row r="179" spans="1:17" ht="15">
      <c r="A179" s="69" t="s">
        <v>991</v>
      </c>
      <c r="B179" s="70">
        <v>8000947761</v>
      </c>
      <c r="C179" s="74">
        <v>6</v>
      </c>
      <c r="D179" s="71" t="s">
        <v>886</v>
      </c>
      <c r="E179" s="71" t="s">
        <v>879</v>
      </c>
      <c r="F179" s="62">
        <v>2314</v>
      </c>
      <c r="G179" s="419">
        <v>43955</v>
      </c>
      <c r="H179" s="485">
        <v>4431928.5</v>
      </c>
      <c r="I179" s="63">
        <v>4431928.5</v>
      </c>
      <c r="J179" s="418">
        <f aca="true" t="shared" si="31" ref="J179:J188">+H179-I179</f>
        <v>0</v>
      </c>
      <c r="K179" s="64">
        <f>$F$2-G179</f>
        <v>189</v>
      </c>
      <c r="L179" s="486">
        <f t="shared" si="26"/>
        <v>0</v>
      </c>
      <c r="M179" s="64">
        <f t="shared" si="30"/>
        <v>0</v>
      </c>
      <c r="N179" s="64">
        <f t="shared" si="27"/>
        <v>0</v>
      </c>
      <c r="O179" s="64">
        <f t="shared" si="28"/>
        <v>0</v>
      </c>
      <c r="P179" s="64">
        <f t="shared" si="29"/>
        <v>0</v>
      </c>
      <c r="Q179" s="64">
        <f t="shared" si="24"/>
        <v>0</v>
      </c>
    </row>
    <row r="180" spans="1:17" ht="15">
      <c r="A180" s="69" t="s">
        <v>991</v>
      </c>
      <c r="B180" s="70">
        <v>8000947761</v>
      </c>
      <c r="C180" s="74">
        <v>6</v>
      </c>
      <c r="D180" s="71" t="s">
        <v>992</v>
      </c>
      <c r="E180" s="71"/>
      <c r="F180" s="62">
        <v>2427</v>
      </c>
      <c r="G180" s="419">
        <v>44071</v>
      </c>
      <c r="H180" s="485">
        <v>6429418</v>
      </c>
      <c r="I180" s="63">
        <v>6429418</v>
      </c>
      <c r="J180" s="418">
        <f t="shared" si="31"/>
        <v>0</v>
      </c>
      <c r="K180" s="64">
        <f>$F$2-G180</f>
        <v>73</v>
      </c>
      <c r="L180" s="486">
        <f t="shared" si="26"/>
        <v>0</v>
      </c>
      <c r="M180" s="64">
        <f t="shared" si="30"/>
        <v>0</v>
      </c>
      <c r="N180" s="64">
        <f t="shared" si="27"/>
        <v>0</v>
      </c>
      <c r="O180" s="64">
        <f t="shared" si="28"/>
        <v>0</v>
      </c>
      <c r="P180" s="64">
        <f t="shared" si="29"/>
        <v>0</v>
      </c>
      <c r="Q180" s="64">
        <f t="shared" si="24"/>
        <v>0</v>
      </c>
    </row>
    <row r="181" spans="1:17" ht="16.5" customHeight="1">
      <c r="A181" s="69" t="s">
        <v>129</v>
      </c>
      <c r="B181" s="70" t="s">
        <v>993</v>
      </c>
      <c r="C181" s="70">
        <v>2</v>
      </c>
      <c r="D181" s="71" t="s">
        <v>994</v>
      </c>
      <c r="E181" s="71" t="s">
        <v>995</v>
      </c>
      <c r="F181" s="62">
        <v>2273</v>
      </c>
      <c r="G181" s="415">
        <v>43927</v>
      </c>
      <c r="H181" s="485">
        <v>9600000</v>
      </c>
      <c r="I181" s="63">
        <v>9600000</v>
      </c>
      <c r="J181" s="418">
        <f t="shared" si="31"/>
        <v>0</v>
      </c>
      <c r="K181" s="64">
        <f t="shared" si="25"/>
        <v>217</v>
      </c>
      <c r="L181" s="486">
        <f t="shared" si="26"/>
        <v>0</v>
      </c>
      <c r="M181" s="64">
        <f t="shared" si="30"/>
        <v>0</v>
      </c>
      <c r="N181" s="64">
        <f t="shared" si="27"/>
        <v>0</v>
      </c>
      <c r="O181" s="64">
        <f t="shared" si="28"/>
        <v>0</v>
      </c>
      <c r="P181" s="64">
        <f t="shared" si="29"/>
        <v>0</v>
      </c>
      <c r="Q181" s="64">
        <f t="shared" si="24"/>
        <v>0</v>
      </c>
    </row>
    <row r="182" spans="1:17" ht="15">
      <c r="A182" s="69" t="s">
        <v>129</v>
      </c>
      <c r="B182" s="70" t="s">
        <v>993</v>
      </c>
      <c r="C182" s="70">
        <v>2</v>
      </c>
      <c r="D182" s="71" t="s">
        <v>994</v>
      </c>
      <c r="E182" s="426"/>
      <c r="F182" s="62">
        <v>2353</v>
      </c>
      <c r="G182" s="427">
        <v>43979</v>
      </c>
      <c r="H182" s="485">
        <v>9600000</v>
      </c>
      <c r="I182" s="63">
        <v>9600000</v>
      </c>
      <c r="J182" s="418">
        <f t="shared" si="31"/>
        <v>0</v>
      </c>
      <c r="K182" s="64">
        <f t="shared" si="25"/>
        <v>165</v>
      </c>
      <c r="L182" s="486">
        <f t="shared" si="26"/>
        <v>0</v>
      </c>
      <c r="M182" s="64">
        <f t="shared" si="30"/>
        <v>0</v>
      </c>
      <c r="N182" s="64">
        <f t="shared" si="27"/>
        <v>0</v>
      </c>
      <c r="O182" s="64">
        <f t="shared" si="28"/>
        <v>0</v>
      </c>
      <c r="P182" s="64">
        <f t="shared" si="29"/>
        <v>0</v>
      </c>
      <c r="Q182" s="64">
        <f t="shared" si="24"/>
        <v>0</v>
      </c>
    </row>
    <row r="183" spans="1:17" ht="15">
      <c r="A183" s="69" t="s">
        <v>129</v>
      </c>
      <c r="B183" s="70" t="s">
        <v>993</v>
      </c>
      <c r="C183" s="70">
        <v>2</v>
      </c>
      <c r="D183" s="71" t="s">
        <v>994</v>
      </c>
      <c r="E183" s="426"/>
      <c r="F183" s="62">
        <v>2397</v>
      </c>
      <c r="G183" s="427">
        <v>44018</v>
      </c>
      <c r="H183" s="485">
        <v>8962855</v>
      </c>
      <c r="I183" s="63">
        <v>8962855</v>
      </c>
      <c r="J183" s="418">
        <f t="shared" si="31"/>
        <v>0</v>
      </c>
      <c r="K183" s="64">
        <f t="shared" si="25"/>
        <v>126</v>
      </c>
      <c r="L183" s="486">
        <f t="shared" si="26"/>
        <v>0</v>
      </c>
      <c r="M183" s="64">
        <f t="shared" si="30"/>
        <v>0</v>
      </c>
      <c r="N183" s="64">
        <f t="shared" si="27"/>
        <v>0</v>
      </c>
      <c r="O183" s="64">
        <f t="shared" si="28"/>
        <v>0</v>
      </c>
      <c r="P183" s="64">
        <f t="shared" si="29"/>
        <v>0</v>
      </c>
      <c r="Q183" s="64">
        <f t="shared" si="24"/>
        <v>0</v>
      </c>
    </row>
    <row r="184" spans="1:17" ht="15">
      <c r="A184" s="69" t="s">
        <v>129</v>
      </c>
      <c r="B184" s="70" t="s">
        <v>993</v>
      </c>
      <c r="C184" s="70">
        <v>2</v>
      </c>
      <c r="D184" s="71" t="s">
        <v>996</v>
      </c>
      <c r="E184" s="426"/>
      <c r="F184" s="62">
        <v>2428</v>
      </c>
      <c r="G184" s="427">
        <v>44071</v>
      </c>
      <c r="H184" s="485">
        <v>9655836</v>
      </c>
      <c r="I184" s="63">
        <v>9655836</v>
      </c>
      <c r="J184" s="418">
        <f t="shared" si="31"/>
        <v>0</v>
      </c>
      <c r="K184" s="64">
        <f t="shared" si="25"/>
        <v>73</v>
      </c>
      <c r="L184" s="486">
        <f t="shared" si="26"/>
        <v>0</v>
      </c>
      <c r="M184" s="64">
        <f t="shared" si="30"/>
        <v>0</v>
      </c>
      <c r="N184" s="64">
        <f t="shared" si="27"/>
        <v>0</v>
      </c>
      <c r="O184" s="64">
        <f t="shared" si="28"/>
        <v>0</v>
      </c>
      <c r="P184" s="64">
        <f t="shared" si="29"/>
        <v>0</v>
      </c>
      <c r="Q184" s="64">
        <f t="shared" si="24"/>
        <v>0</v>
      </c>
    </row>
    <row r="185" spans="1:17" ht="15">
      <c r="A185" s="69" t="s">
        <v>129</v>
      </c>
      <c r="B185" s="70" t="s">
        <v>993</v>
      </c>
      <c r="C185" s="70">
        <v>2</v>
      </c>
      <c r="D185" s="71" t="s">
        <v>1126</v>
      </c>
      <c r="E185" s="426"/>
      <c r="F185" s="62">
        <v>2464</v>
      </c>
      <c r="G185" s="427">
        <v>44104</v>
      </c>
      <c r="H185" s="485">
        <v>4827918</v>
      </c>
      <c r="I185" s="63">
        <v>4827918</v>
      </c>
      <c r="J185" s="418">
        <f t="shared" si="31"/>
        <v>0</v>
      </c>
      <c r="K185" s="64">
        <f t="shared" si="25"/>
        <v>40</v>
      </c>
      <c r="L185" s="486">
        <f t="shared" si="26"/>
        <v>0</v>
      </c>
      <c r="M185" s="64">
        <f t="shared" si="30"/>
        <v>0</v>
      </c>
      <c r="N185" s="64">
        <f t="shared" si="27"/>
        <v>0</v>
      </c>
      <c r="O185" s="64">
        <f t="shared" si="28"/>
        <v>0</v>
      </c>
      <c r="P185" s="64">
        <f t="shared" si="29"/>
        <v>0</v>
      </c>
      <c r="Q185" s="64">
        <f t="shared" si="24"/>
        <v>0</v>
      </c>
    </row>
    <row r="186" spans="1:17" ht="15">
      <c r="A186" s="69" t="s">
        <v>129</v>
      </c>
      <c r="B186" s="70" t="s">
        <v>993</v>
      </c>
      <c r="C186" s="70">
        <v>2</v>
      </c>
      <c r="D186" s="71" t="s">
        <v>1126</v>
      </c>
      <c r="E186" s="426"/>
      <c r="F186" s="62">
        <v>2496</v>
      </c>
      <c r="G186" s="427">
        <v>44138</v>
      </c>
      <c r="H186" s="485">
        <v>4827918</v>
      </c>
      <c r="I186" s="63">
        <v>0</v>
      </c>
      <c r="J186" s="418">
        <f t="shared" si="31"/>
        <v>4827918</v>
      </c>
      <c r="K186" s="64">
        <f t="shared" si="25"/>
        <v>6</v>
      </c>
      <c r="L186" s="486">
        <f t="shared" si="26"/>
        <v>4827918</v>
      </c>
      <c r="M186" s="64">
        <f t="shared" si="30"/>
        <v>0</v>
      </c>
      <c r="N186" s="64">
        <f t="shared" si="27"/>
        <v>0</v>
      </c>
      <c r="O186" s="64">
        <f t="shared" si="28"/>
        <v>0</v>
      </c>
      <c r="P186" s="64">
        <f t="shared" si="29"/>
        <v>0</v>
      </c>
      <c r="Q186" s="64">
        <f t="shared" si="24"/>
        <v>0</v>
      </c>
    </row>
    <row r="187" spans="1:17" ht="15">
      <c r="A187" s="69" t="s">
        <v>129</v>
      </c>
      <c r="B187" s="70" t="s">
        <v>993</v>
      </c>
      <c r="C187" s="70">
        <v>2</v>
      </c>
      <c r="D187" s="71" t="s">
        <v>1126</v>
      </c>
      <c r="E187" s="426"/>
      <c r="F187" s="62">
        <v>2497</v>
      </c>
      <c r="G187" s="427">
        <v>44140</v>
      </c>
      <c r="H187" s="485">
        <v>965583</v>
      </c>
      <c r="I187" s="63">
        <v>0</v>
      </c>
      <c r="J187" s="418">
        <f t="shared" si="31"/>
        <v>965583</v>
      </c>
      <c r="K187" s="64">
        <f t="shared" si="25"/>
        <v>4</v>
      </c>
      <c r="L187" s="486">
        <f t="shared" si="26"/>
        <v>965583</v>
      </c>
      <c r="M187" s="64">
        <f t="shared" si="30"/>
        <v>0</v>
      </c>
      <c r="N187" s="64">
        <f t="shared" si="27"/>
        <v>0</v>
      </c>
      <c r="O187" s="64">
        <f t="shared" si="28"/>
        <v>0</v>
      </c>
      <c r="P187" s="64">
        <f t="shared" si="29"/>
        <v>0</v>
      </c>
      <c r="Q187" s="64">
        <f t="shared" si="24"/>
        <v>0</v>
      </c>
    </row>
    <row r="188" spans="1:17" ht="15">
      <c r="A188" s="78" t="s">
        <v>274</v>
      </c>
      <c r="B188" s="79" t="s">
        <v>275</v>
      </c>
      <c r="C188" s="428">
        <v>6</v>
      </c>
      <c r="D188" s="71" t="s">
        <v>876</v>
      </c>
      <c r="E188" s="426" t="s">
        <v>997</v>
      </c>
      <c r="F188" s="62">
        <v>2403</v>
      </c>
      <c r="G188" s="429">
        <v>44028</v>
      </c>
      <c r="H188" s="485">
        <v>22471752</v>
      </c>
      <c r="I188" s="63">
        <v>8633015.75</v>
      </c>
      <c r="J188" s="418">
        <f t="shared" si="31"/>
        <v>13838736.25</v>
      </c>
      <c r="K188" s="64">
        <f t="shared" si="25"/>
        <v>116</v>
      </c>
      <c r="L188" s="64">
        <f t="shared" si="26"/>
        <v>0</v>
      </c>
      <c r="M188" s="64">
        <f t="shared" si="30"/>
        <v>0</v>
      </c>
      <c r="N188" s="64">
        <f t="shared" si="27"/>
        <v>0</v>
      </c>
      <c r="O188" s="64">
        <f t="shared" si="28"/>
        <v>13838736.25</v>
      </c>
      <c r="P188" s="64">
        <f t="shared" si="29"/>
        <v>0</v>
      </c>
      <c r="Q188" s="64">
        <f t="shared" si="24"/>
        <v>0</v>
      </c>
    </row>
    <row r="189" spans="1:18" s="437" customFormat="1" ht="15.75">
      <c r="A189" s="430" t="s">
        <v>276</v>
      </c>
      <c r="B189" s="431"/>
      <c r="C189" s="431"/>
      <c r="D189" s="432"/>
      <c r="E189" s="433"/>
      <c r="F189" s="432"/>
      <c r="G189" s="434"/>
      <c r="H189" s="491">
        <f>SUM(H5:H188)</f>
        <v>3325947458.4900002</v>
      </c>
      <c r="I189" s="492">
        <f>SUM(I5:I188)</f>
        <v>2491508101.05</v>
      </c>
      <c r="J189" s="493">
        <f>SUM(J5:J188)</f>
        <v>806269495.4399999</v>
      </c>
      <c r="K189" s="435"/>
      <c r="L189" s="493">
        <f aca="true" t="shared" si="32" ref="L189:Q189">SUM(L5:L188)</f>
        <v>438555320.65999997</v>
      </c>
      <c r="M189" s="493">
        <f t="shared" si="32"/>
        <v>246668123</v>
      </c>
      <c r="N189" s="493">
        <f t="shared" si="32"/>
        <v>1872646</v>
      </c>
      <c r="O189" s="493">
        <f t="shared" si="32"/>
        <v>99507001.5</v>
      </c>
      <c r="P189" s="493">
        <f t="shared" si="32"/>
        <v>19666404.28</v>
      </c>
      <c r="Q189" s="493">
        <f t="shared" si="32"/>
        <v>0</v>
      </c>
      <c r="R189" s="436"/>
    </row>
    <row r="190" spans="9:11" ht="15.75">
      <c r="I190" s="438"/>
      <c r="J190" s="494"/>
      <c r="K190" s="495"/>
    </row>
    <row r="191" ht="15">
      <c r="K191" s="82"/>
    </row>
    <row r="192" spans="13:14" ht="15">
      <c r="M192" s="439"/>
      <c r="N192" s="439"/>
    </row>
    <row r="193" spans="13:14" ht="15">
      <c r="M193" s="439"/>
      <c r="N193" s="439"/>
    </row>
    <row r="194" spans="8:14" ht="15">
      <c r="H194" s="440"/>
      <c r="L194" s="82"/>
      <c r="M194" s="439"/>
      <c r="N194" s="439"/>
    </row>
    <row r="195" spans="4:14" ht="15">
      <c r="D195" s="441"/>
      <c r="E195" s="441"/>
      <c r="J195" s="442"/>
      <c r="K195" s="439"/>
      <c r="M195" s="439"/>
      <c r="N195" s="439"/>
    </row>
    <row r="196" spans="1:14" ht="15">
      <c r="A196" s="441"/>
      <c r="D196" s="441"/>
      <c r="E196" s="441"/>
      <c r="J196" s="442"/>
      <c r="K196" s="439"/>
      <c r="M196" s="439"/>
      <c r="N196" s="439"/>
    </row>
    <row r="197" spans="1:14" ht="15">
      <c r="A197" s="441"/>
      <c r="D197" s="441"/>
      <c r="E197" s="441"/>
      <c r="J197" s="442"/>
      <c r="K197" s="439"/>
      <c r="M197" s="439"/>
      <c r="N197" s="439"/>
    </row>
    <row r="198" spans="1:14" ht="15">
      <c r="A198" s="441"/>
      <c r="D198" s="441"/>
      <c r="E198" s="441"/>
      <c r="J198" s="442"/>
      <c r="K198" s="439"/>
      <c r="L198" s="82"/>
      <c r="M198" s="439"/>
      <c r="N198" s="439"/>
    </row>
    <row r="199" spans="1:11" ht="15">
      <c r="A199" s="441"/>
      <c r="D199" s="441"/>
      <c r="E199" s="441"/>
      <c r="J199" s="442"/>
      <c r="K199" s="439"/>
    </row>
    <row r="200" spans="1:5" ht="15">
      <c r="A200" s="441"/>
      <c r="D200" s="441"/>
      <c r="E200" s="441"/>
    </row>
    <row r="201" ht="15">
      <c r="A201" s="441"/>
    </row>
    <row r="202" ht="15">
      <c r="A202" s="441"/>
    </row>
  </sheetData>
  <sheetProtection/>
  <mergeCells count="2">
    <mergeCell ref="A2:B2"/>
    <mergeCell ref="B1:J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F162"/>
  <sheetViews>
    <sheetView zoomScalePageLayoutView="0" workbookViewId="0" topLeftCell="A1">
      <pane xSplit="4" ySplit="4" topLeftCell="T143" activePane="bottomRight" state="frozen"/>
      <selection pane="topLeft" activeCell="A1" sqref="A1"/>
      <selection pane="topRight" activeCell="E1" sqref="E1"/>
      <selection pane="bottomLeft" activeCell="A5" sqref="A5"/>
      <selection pane="bottomRight" activeCell="W44" sqref="W44"/>
    </sheetView>
  </sheetViews>
  <sheetFormatPr defaultColWidth="11.421875" defaultRowHeight="15"/>
  <cols>
    <col min="1" max="1" width="14.7109375" style="1" customWidth="1"/>
    <col min="2" max="2" width="18.00390625" style="1" customWidth="1"/>
    <col min="3" max="3" width="14.28125" style="1" customWidth="1"/>
    <col min="4" max="4" width="58.00390625" style="1" customWidth="1"/>
    <col min="5" max="5" width="11.421875" style="1" customWidth="1"/>
    <col min="6" max="6" width="15.57421875" style="1" bestFit="1" customWidth="1"/>
    <col min="7" max="7" width="20.140625" style="1" customWidth="1"/>
    <col min="8" max="9" width="12.00390625" style="1" bestFit="1" customWidth="1"/>
    <col min="10" max="10" width="22.8515625" style="1" customWidth="1"/>
    <col min="11" max="11" width="11.421875" style="1" customWidth="1"/>
    <col min="12" max="12" width="15.8515625" style="1" customWidth="1"/>
    <col min="13" max="13" width="22.57421875" style="1" customWidth="1"/>
    <col min="14" max="14" width="22.57421875" style="84" customWidth="1"/>
    <col min="15" max="16" width="11.421875" style="1" customWidth="1"/>
    <col min="17" max="17" width="15.7109375" style="1" customWidth="1"/>
    <col min="18" max="19" width="17.8515625" style="563" customWidth="1"/>
    <col min="20" max="20" width="16.140625" style="1" customWidth="1"/>
    <col min="21" max="21" width="16.8515625" style="1" customWidth="1"/>
    <col min="22" max="22" width="16.00390625" style="1" customWidth="1"/>
    <col min="23" max="23" width="21.8515625" style="1" customWidth="1"/>
    <col min="24" max="24" width="43.00390625" style="1" customWidth="1"/>
    <col min="25" max="25" width="12.7109375" style="1" customWidth="1"/>
    <col min="26" max="16384" width="11.421875" style="1" customWidth="1"/>
  </cols>
  <sheetData>
    <row r="1" spans="1:19" s="2" customFormat="1" ht="57.75" customHeight="1">
      <c r="A1" s="3"/>
      <c r="B1" s="587" t="s">
        <v>13</v>
      </c>
      <c r="C1" s="588"/>
      <c r="D1" s="589"/>
      <c r="E1" s="589"/>
      <c r="F1" s="589"/>
      <c r="G1" s="589"/>
      <c r="H1" s="4"/>
      <c r="I1" s="4"/>
      <c r="N1" s="84"/>
      <c r="R1" s="548"/>
      <c r="S1" s="548"/>
    </row>
    <row r="2" spans="1:26" s="2" customFormat="1" ht="57.75" customHeight="1">
      <c r="A2" s="533" t="s">
        <v>5</v>
      </c>
      <c r="B2" s="533" t="s">
        <v>6</v>
      </c>
      <c r="C2" s="533" t="s">
        <v>1206</v>
      </c>
      <c r="D2" s="534" t="s">
        <v>1086</v>
      </c>
      <c r="E2" s="533" t="s">
        <v>1087</v>
      </c>
      <c r="F2" s="535" t="s">
        <v>229</v>
      </c>
      <c r="G2" s="536" t="s">
        <v>1207</v>
      </c>
      <c r="H2" s="533" t="s">
        <v>1208</v>
      </c>
      <c r="I2" s="533" t="s">
        <v>1209</v>
      </c>
      <c r="J2" s="537" t="s">
        <v>7</v>
      </c>
      <c r="K2" s="533"/>
      <c r="L2" s="533"/>
      <c r="M2" s="533" t="s">
        <v>1210</v>
      </c>
      <c r="N2" s="538" t="s">
        <v>285</v>
      </c>
      <c r="O2" s="533" t="s">
        <v>1211</v>
      </c>
      <c r="P2" s="533" t="s">
        <v>1212</v>
      </c>
      <c r="Q2" s="533" t="s">
        <v>1226</v>
      </c>
      <c r="R2" s="549" t="s">
        <v>229</v>
      </c>
      <c r="S2" s="549" t="s">
        <v>189</v>
      </c>
      <c r="T2" s="533" t="s">
        <v>1087</v>
      </c>
      <c r="U2" s="533" t="s">
        <v>1216</v>
      </c>
      <c r="V2" s="533" t="s">
        <v>9</v>
      </c>
      <c r="W2" s="533" t="s">
        <v>1210</v>
      </c>
      <c r="X2" s="539" t="s">
        <v>1213</v>
      </c>
      <c r="Y2" s="540"/>
      <c r="Z2" s="537" t="s">
        <v>1214</v>
      </c>
    </row>
    <row r="3" spans="1:25" s="5" customFormat="1" ht="57.75" customHeight="1">
      <c r="A3" s="7">
        <v>1</v>
      </c>
      <c r="B3" s="8" t="s">
        <v>238</v>
      </c>
      <c r="C3" s="7">
        <v>899999450</v>
      </c>
      <c r="D3" s="9" t="s">
        <v>835</v>
      </c>
      <c r="E3" s="7" t="s">
        <v>28</v>
      </c>
      <c r="F3" s="394">
        <v>44943504</v>
      </c>
      <c r="G3" s="10" t="s">
        <v>206</v>
      </c>
      <c r="H3" s="7"/>
      <c r="I3" s="7"/>
      <c r="J3" s="7" t="s">
        <v>688</v>
      </c>
      <c r="K3" s="7"/>
      <c r="L3" s="7"/>
      <c r="M3" s="7" t="s">
        <v>620</v>
      </c>
      <c r="N3" s="88" t="s">
        <v>286</v>
      </c>
      <c r="O3" s="7"/>
      <c r="P3" s="7"/>
      <c r="Q3" s="7"/>
      <c r="R3" s="532"/>
      <c r="S3" s="532"/>
      <c r="T3" s="7"/>
      <c r="U3" s="7"/>
      <c r="V3" s="7"/>
      <c r="W3" s="7"/>
      <c r="X3" s="7" t="s">
        <v>836</v>
      </c>
      <c r="Y3" s="7"/>
    </row>
    <row r="4" spans="1:27" s="2" customFormat="1" ht="57.75" customHeight="1">
      <c r="A4" s="541">
        <v>2</v>
      </c>
      <c r="B4" s="542" t="s">
        <v>93</v>
      </c>
      <c r="C4" s="541">
        <v>8906800971</v>
      </c>
      <c r="D4" s="543" t="s">
        <v>94</v>
      </c>
      <c r="E4" s="541" t="s">
        <v>28</v>
      </c>
      <c r="F4" s="544">
        <v>131670500</v>
      </c>
      <c r="G4" s="545" t="s">
        <v>95</v>
      </c>
      <c r="H4" s="541"/>
      <c r="I4" s="541"/>
      <c r="J4" s="499" t="s">
        <v>277</v>
      </c>
      <c r="K4" s="541" t="s">
        <v>29</v>
      </c>
      <c r="L4" s="541" t="s">
        <v>26</v>
      </c>
      <c r="M4" s="542" t="s">
        <v>558</v>
      </c>
      <c r="N4" s="546" t="s">
        <v>286</v>
      </c>
      <c r="O4" s="541">
        <v>1</v>
      </c>
      <c r="P4" s="542">
        <v>1</v>
      </c>
      <c r="Q4" s="542"/>
      <c r="R4" s="550">
        <v>42134560</v>
      </c>
      <c r="S4" s="550"/>
      <c r="T4" s="542"/>
      <c r="U4" s="542"/>
      <c r="V4" s="542"/>
      <c r="W4" s="542" t="s">
        <v>558</v>
      </c>
      <c r="X4" s="564" t="s">
        <v>96</v>
      </c>
      <c r="Y4" s="547" t="s">
        <v>287</v>
      </c>
      <c r="Z4" s="1">
        <v>12</v>
      </c>
      <c r="AA4" s="1"/>
    </row>
    <row r="5" spans="1:26" ht="72.75" customHeight="1">
      <c r="A5" s="7">
        <v>3</v>
      </c>
      <c r="B5" s="8" t="s">
        <v>93</v>
      </c>
      <c r="C5" s="7">
        <v>8906800971</v>
      </c>
      <c r="D5" s="9" t="s">
        <v>94</v>
      </c>
      <c r="E5" s="7" t="s">
        <v>58</v>
      </c>
      <c r="F5" s="394">
        <v>92169350</v>
      </c>
      <c r="G5" s="10" t="s">
        <v>558</v>
      </c>
      <c r="H5" s="7"/>
      <c r="I5" s="7"/>
      <c r="J5" s="7" t="s">
        <v>688</v>
      </c>
      <c r="K5" s="7"/>
      <c r="L5" s="7"/>
      <c r="M5" s="7" t="s">
        <v>768</v>
      </c>
      <c r="N5" s="88" t="s">
        <v>286</v>
      </c>
      <c r="O5" s="7"/>
      <c r="P5" s="7"/>
      <c r="Q5" s="7"/>
      <c r="R5" s="532"/>
      <c r="S5" s="532"/>
      <c r="T5" s="7"/>
      <c r="U5" s="7"/>
      <c r="V5" s="7"/>
      <c r="W5" s="7"/>
      <c r="X5" s="7" t="s">
        <v>769</v>
      </c>
      <c r="Y5" s="7"/>
      <c r="Z5" s="1">
        <v>17</v>
      </c>
    </row>
    <row r="6" spans="1:26" ht="57">
      <c r="A6" s="7">
        <v>4</v>
      </c>
      <c r="B6" s="8" t="s">
        <v>1051</v>
      </c>
      <c r="C6" s="7"/>
      <c r="D6" s="9" t="s">
        <v>1052</v>
      </c>
      <c r="E6" s="7" t="s">
        <v>1053</v>
      </c>
      <c r="F6" s="385">
        <v>11235876</v>
      </c>
      <c r="G6" s="10" t="s">
        <v>1031</v>
      </c>
      <c r="H6" s="7"/>
      <c r="I6" s="7"/>
      <c r="J6" s="7" t="s">
        <v>688</v>
      </c>
      <c r="K6" s="7"/>
      <c r="L6" s="7"/>
      <c r="M6" s="7" t="s">
        <v>843</v>
      </c>
      <c r="N6" s="88" t="s">
        <v>286</v>
      </c>
      <c r="O6" s="7">
        <v>1</v>
      </c>
      <c r="P6" s="7"/>
      <c r="Q6" s="7"/>
      <c r="R6" s="532">
        <v>5617938</v>
      </c>
      <c r="S6" s="532">
        <v>16853814</v>
      </c>
      <c r="T6" s="7"/>
      <c r="U6" s="7"/>
      <c r="V6" s="7" t="s">
        <v>466</v>
      </c>
      <c r="W6" s="7"/>
      <c r="X6" s="7" t="s">
        <v>1054</v>
      </c>
      <c r="Y6" s="7"/>
      <c r="Z6" s="1">
        <v>14</v>
      </c>
    </row>
    <row r="7" spans="1:26" ht="165">
      <c r="A7" s="7">
        <v>34</v>
      </c>
      <c r="B7" s="8" t="s">
        <v>31</v>
      </c>
      <c r="C7" s="7">
        <v>8000933868</v>
      </c>
      <c r="D7" s="22" t="s">
        <v>72</v>
      </c>
      <c r="E7" s="7" t="s">
        <v>288</v>
      </c>
      <c r="F7" s="481">
        <v>30898659</v>
      </c>
      <c r="G7" s="12" t="s">
        <v>32</v>
      </c>
      <c r="H7" s="7">
        <v>2020000060</v>
      </c>
      <c r="I7" s="7"/>
      <c r="J7" s="7" t="s">
        <v>277</v>
      </c>
      <c r="K7" s="7" t="s">
        <v>11</v>
      </c>
      <c r="L7" s="7" t="s">
        <v>26</v>
      </c>
      <c r="M7" s="8" t="s">
        <v>418</v>
      </c>
      <c r="N7" s="85" t="s">
        <v>286</v>
      </c>
      <c r="O7" s="8" t="s">
        <v>419</v>
      </c>
      <c r="P7" s="8" t="s">
        <v>420</v>
      </c>
      <c r="Q7" s="8"/>
      <c r="R7" s="551">
        <v>10299553</v>
      </c>
      <c r="S7" s="551"/>
      <c r="T7" s="8"/>
      <c r="U7" s="8"/>
      <c r="V7" s="8"/>
      <c r="W7" s="8" t="s">
        <v>418</v>
      </c>
      <c r="X7" s="8" t="s">
        <v>73</v>
      </c>
      <c r="Y7" s="7"/>
      <c r="Z7" s="1">
        <v>11</v>
      </c>
    </row>
    <row r="8" spans="1:26" ht="60" customHeight="1">
      <c r="A8" s="7">
        <v>113</v>
      </c>
      <c r="B8" s="8" t="s">
        <v>31</v>
      </c>
      <c r="C8" s="7">
        <v>8000933868</v>
      </c>
      <c r="D8" s="22" t="s">
        <v>72</v>
      </c>
      <c r="E8" s="7" t="s">
        <v>288</v>
      </c>
      <c r="F8" s="24">
        <v>46816150</v>
      </c>
      <c r="G8" s="12" t="s">
        <v>465</v>
      </c>
      <c r="H8" s="7">
        <v>20200000199</v>
      </c>
      <c r="I8" s="7"/>
      <c r="J8" s="7" t="s">
        <v>277</v>
      </c>
      <c r="K8" s="7" t="s">
        <v>11</v>
      </c>
      <c r="L8" s="7"/>
      <c r="M8" s="8" t="s">
        <v>466</v>
      </c>
      <c r="N8" s="85" t="s">
        <v>286</v>
      </c>
      <c r="O8" s="8"/>
      <c r="P8" s="8"/>
      <c r="Q8" s="8"/>
      <c r="R8" s="551"/>
      <c r="S8" s="551"/>
      <c r="T8" s="8"/>
      <c r="U8" s="8"/>
      <c r="V8" s="8"/>
      <c r="W8" s="8"/>
      <c r="X8" s="8" t="s">
        <v>73</v>
      </c>
      <c r="Y8" s="161"/>
      <c r="Z8" s="1">
        <v>9</v>
      </c>
    </row>
    <row r="9" spans="1:26" ht="120">
      <c r="A9" s="7">
        <v>207</v>
      </c>
      <c r="B9" s="8" t="s">
        <v>31</v>
      </c>
      <c r="C9" s="7">
        <v>8000933868</v>
      </c>
      <c r="D9" s="153" t="s">
        <v>72</v>
      </c>
      <c r="E9" s="7" t="s">
        <v>1062</v>
      </c>
      <c r="F9" s="394">
        <v>18726470</v>
      </c>
      <c r="G9" s="10" t="s">
        <v>1063</v>
      </c>
      <c r="H9" s="7"/>
      <c r="I9" s="7"/>
      <c r="J9" s="7" t="s">
        <v>688</v>
      </c>
      <c r="K9" s="7"/>
      <c r="L9" s="7"/>
      <c r="M9" s="7" t="s">
        <v>1064</v>
      </c>
      <c r="N9" s="88" t="s">
        <v>286</v>
      </c>
      <c r="O9" s="7"/>
      <c r="P9" s="7"/>
      <c r="Q9" s="7"/>
      <c r="R9" s="532"/>
      <c r="S9" s="532"/>
      <c r="T9" s="7"/>
      <c r="U9" s="7"/>
      <c r="V9" s="7"/>
      <c r="W9" s="7"/>
      <c r="X9" s="7" t="s">
        <v>1065</v>
      </c>
      <c r="Y9" s="7"/>
      <c r="Z9" s="1">
        <v>7</v>
      </c>
    </row>
    <row r="10" spans="1:25" ht="159" customHeight="1">
      <c r="A10" s="7">
        <v>1</v>
      </c>
      <c r="B10" s="8" t="s">
        <v>408</v>
      </c>
      <c r="C10" s="5">
        <v>8999997085</v>
      </c>
      <c r="D10" s="9" t="s">
        <v>409</v>
      </c>
      <c r="E10" s="7" t="s">
        <v>28</v>
      </c>
      <c r="F10" s="481">
        <v>32771305</v>
      </c>
      <c r="G10" s="10" t="s">
        <v>410</v>
      </c>
      <c r="H10" s="7"/>
      <c r="I10" s="7"/>
      <c r="J10" s="7" t="s">
        <v>405</v>
      </c>
      <c r="K10" s="7" t="s">
        <v>29</v>
      </c>
      <c r="L10" s="7"/>
      <c r="M10" s="8" t="s">
        <v>417</v>
      </c>
      <c r="N10" s="85" t="s">
        <v>286</v>
      </c>
      <c r="O10" s="8"/>
      <c r="P10" s="8"/>
      <c r="Q10" s="8"/>
      <c r="R10" s="551"/>
      <c r="S10" s="551"/>
      <c r="T10" s="8"/>
      <c r="U10" s="8"/>
      <c r="V10" s="8"/>
      <c r="W10" s="8"/>
      <c r="X10" s="8" t="s">
        <v>412</v>
      </c>
      <c r="Y10" s="7"/>
    </row>
    <row r="11" spans="1:26" ht="105">
      <c r="A11" s="7">
        <v>5</v>
      </c>
      <c r="B11" s="8" t="s">
        <v>408</v>
      </c>
      <c r="C11" s="5">
        <v>8999997085</v>
      </c>
      <c r="D11" s="9" t="s">
        <v>409</v>
      </c>
      <c r="E11" s="5" t="s">
        <v>709</v>
      </c>
      <c r="F11" s="25">
        <v>49812384</v>
      </c>
      <c r="G11" s="91" t="s">
        <v>710</v>
      </c>
      <c r="H11" s="7"/>
      <c r="I11" s="7"/>
      <c r="J11" s="7"/>
      <c r="K11" s="7"/>
      <c r="L11" s="7"/>
      <c r="M11" s="13" t="s">
        <v>711</v>
      </c>
      <c r="N11" s="85" t="s">
        <v>286</v>
      </c>
      <c r="O11" s="7"/>
      <c r="P11" s="7"/>
      <c r="Q11" s="7"/>
      <c r="R11" s="532"/>
      <c r="S11" s="532"/>
      <c r="T11" s="7"/>
      <c r="U11" s="7"/>
      <c r="V11" s="7"/>
      <c r="W11" s="7"/>
      <c r="X11" s="182" t="s">
        <v>412</v>
      </c>
      <c r="Y11" s="7"/>
      <c r="Z11" s="1">
        <v>3</v>
      </c>
    </row>
    <row r="12" spans="1:25" ht="93" customHeight="1">
      <c r="A12" s="7">
        <v>73</v>
      </c>
      <c r="B12" s="8" t="s">
        <v>278</v>
      </c>
      <c r="C12" s="7">
        <v>8000810919</v>
      </c>
      <c r="D12" s="22" t="s">
        <v>279</v>
      </c>
      <c r="E12" s="7" t="s">
        <v>280</v>
      </c>
      <c r="F12" s="481">
        <v>11235876</v>
      </c>
      <c r="G12" s="7" t="s">
        <v>128</v>
      </c>
      <c r="H12" s="7">
        <v>2020000037</v>
      </c>
      <c r="I12" s="7"/>
      <c r="J12" s="7"/>
      <c r="K12" s="7" t="s">
        <v>11</v>
      </c>
      <c r="L12" s="7" t="s">
        <v>26</v>
      </c>
      <c r="M12" s="8" t="s">
        <v>22</v>
      </c>
      <c r="N12" s="85" t="s">
        <v>286</v>
      </c>
      <c r="O12" s="7"/>
      <c r="P12" s="8"/>
      <c r="Q12" s="8"/>
      <c r="R12" s="551"/>
      <c r="S12" s="551"/>
      <c r="T12" s="8"/>
      <c r="U12" s="8"/>
      <c r="V12" s="8"/>
      <c r="W12" s="8"/>
      <c r="X12" s="15" t="s">
        <v>281</v>
      </c>
      <c r="Y12" s="7"/>
    </row>
    <row r="13" spans="1:26" ht="57">
      <c r="A13" s="7">
        <v>174</v>
      </c>
      <c r="B13" s="8" t="s">
        <v>278</v>
      </c>
      <c r="C13" s="7">
        <v>8000810919</v>
      </c>
      <c r="D13" s="153" t="s">
        <v>279</v>
      </c>
      <c r="E13" s="7" t="s">
        <v>415</v>
      </c>
      <c r="F13" s="394">
        <v>12640500</v>
      </c>
      <c r="G13" s="10" t="s">
        <v>1055</v>
      </c>
      <c r="H13" s="7">
        <v>874</v>
      </c>
      <c r="I13" s="7"/>
      <c r="J13" s="7" t="s">
        <v>688</v>
      </c>
      <c r="K13" s="7"/>
      <c r="L13" s="7"/>
      <c r="M13" s="7" t="s">
        <v>1056</v>
      </c>
      <c r="N13" s="88" t="s">
        <v>286</v>
      </c>
      <c r="O13" s="7"/>
      <c r="P13" s="7"/>
      <c r="Q13" s="7"/>
      <c r="R13" s="532"/>
      <c r="S13" s="532"/>
      <c r="T13" s="7"/>
      <c r="U13" s="7"/>
      <c r="V13" s="7"/>
      <c r="W13" s="7"/>
      <c r="X13" s="7" t="s">
        <v>1057</v>
      </c>
      <c r="Y13" s="7"/>
      <c r="Z13" s="1">
        <v>2</v>
      </c>
    </row>
    <row r="14" spans="1:26" ht="60">
      <c r="A14" s="7">
        <v>2</v>
      </c>
      <c r="B14" s="8" t="s">
        <v>514</v>
      </c>
      <c r="C14" s="7"/>
      <c r="D14" s="22" t="s">
        <v>515</v>
      </c>
      <c r="E14" s="7" t="s">
        <v>516</v>
      </c>
      <c r="F14" s="481">
        <v>16093060</v>
      </c>
      <c r="G14" s="10" t="s">
        <v>517</v>
      </c>
      <c r="H14" s="7"/>
      <c r="I14" s="7"/>
      <c r="J14" s="7" t="s">
        <v>277</v>
      </c>
      <c r="K14" s="7"/>
      <c r="L14" s="7"/>
      <c r="M14" s="8"/>
      <c r="N14" s="85" t="s">
        <v>286</v>
      </c>
      <c r="O14" s="7"/>
      <c r="P14" s="7"/>
      <c r="Q14" s="7"/>
      <c r="R14" s="532"/>
      <c r="S14" s="532"/>
      <c r="T14" s="7"/>
      <c r="U14" s="7"/>
      <c r="V14" s="7"/>
      <c r="W14" s="7"/>
      <c r="X14" s="8"/>
      <c r="Y14" s="7"/>
      <c r="Z14" s="1">
        <v>8</v>
      </c>
    </row>
    <row r="15" spans="1:25" ht="57">
      <c r="A15" s="7">
        <v>9</v>
      </c>
      <c r="B15" s="8" t="s">
        <v>514</v>
      </c>
      <c r="C15" s="7"/>
      <c r="D15" s="153" t="s">
        <v>515</v>
      </c>
      <c r="E15" s="7" t="s">
        <v>818</v>
      </c>
      <c r="F15" s="385">
        <v>45060568</v>
      </c>
      <c r="G15" s="10"/>
      <c r="H15" s="7"/>
      <c r="I15" s="7"/>
      <c r="J15" s="7" t="s">
        <v>688</v>
      </c>
      <c r="K15" s="7"/>
      <c r="L15" s="7"/>
      <c r="M15" s="7"/>
      <c r="N15" s="88"/>
      <c r="O15" s="7"/>
      <c r="P15" s="7"/>
      <c r="Q15" s="7"/>
      <c r="R15" s="532"/>
      <c r="S15" s="532"/>
      <c r="T15" s="7"/>
      <c r="U15" s="7"/>
      <c r="V15" s="7"/>
      <c r="W15" s="7"/>
      <c r="X15" s="7" t="s">
        <v>821</v>
      </c>
      <c r="Y15" s="7"/>
    </row>
    <row r="16" spans="1:26" ht="195">
      <c r="A16" s="7">
        <v>98</v>
      </c>
      <c r="B16" s="8" t="s">
        <v>881</v>
      </c>
      <c r="C16" s="7">
        <v>8999994629</v>
      </c>
      <c r="D16" s="153" t="s">
        <v>1058</v>
      </c>
      <c r="E16" s="7" t="s">
        <v>1059</v>
      </c>
      <c r="F16" s="394">
        <v>64325390</v>
      </c>
      <c r="G16" s="10" t="s">
        <v>1060</v>
      </c>
      <c r="H16" s="7">
        <v>2020000015</v>
      </c>
      <c r="I16" s="7">
        <v>2020000184</v>
      </c>
      <c r="J16" s="7" t="s">
        <v>688</v>
      </c>
      <c r="K16" s="7"/>
      <c r="L16" s="7"/>
      <c r="M16" s="7" t="s">
        <v>701</v>
      </c>
      <c r="N16" s="88" t="s">
        <v>463</v>
      </c>
      <c r="O16" s="7"/>
      <c r="P16" s="7"/>
      <c r="Q16" s="7"/>
      <c r="R16" s="532"/>
      <c r="S16" s="532"/>
      <c r="T16" s="7"/>
      <c r="U16" s="7"/>
      <c r="V16" s="7"/>
      <c r="W16" s="7"/>
      <c r="X16" s="7" t="s">
        <v>1061</v>
      </c>
      <c r="Y16" s="7"/>
      <c r="Z16" s="1">
        <v>12</v>
      </c>
    </row>
    <row r="17" spans="1:26" ht="120">
      <c r="A17" s="5">
        <v>1</v>
      </c>
      <c r="B17" s="13" t="s">
        <v>102</v>
      </c>
      <c r="C17" s="5">
        <v>8999994002</v>
      </c>
      <c r="D17" s="22" t="s">
        <v>103</v>
      </c>
      <c r="E17" s="5" t="s">
        <v>28</v>
      </c>
      <c r="F17" s="25">
        <v>37452920</v>
      </c>
      <c r="G17" s="14" t="s">
        <v>104</v>
      </c>
      <c r="H17" s="5">
        <v>202000020</v>
      </c>
      <c r="I17" s="5"/>
      <c r="J17" s="7" t="s">
        <v>277</v>
      </c>
      <c r="K17" s="5" t="s">
        <v>11</v>
      </c>
      <c r="L17" s="5" t="s">
        <v>26</v>
      </c>
      <c r="M17" s="13" t="s">
        <v>22</v>
      </c>
      <c r="N17" s="85" t="s">
        <v>286</v>
      </c>
      <c r="O17" s="5"/>
      <c r="P17" s="5"/>
      <c r="Q17" s="5"/>
      <c r="R17" s="552"/>
      <c r="S17" s="552"/>
      <c r="T17" s="5"/>
      <c r="U17" s="5"/>
      <c r="V17" s="5"/>
      <c r="W17" s="5"/>
      <c r="X17" s="27" t="s">
        <v>105</v>
      </c>
      <c r="Y17" s="89" t="s">
        <v>289</v>
      </c>
      <c r="Z17" s="4"/>
    </row>
    <row r="18" spans="1:25" ht="57">
      <c r="A18" s="7">
        <v>3</v>
      </c>
      <c r="B18" s="8" t="s">
        <v>102</v>
      </c>
      <c r="C18" s="7">
        <v>8999994002</v>
      </c>
      <c r="D18" s="153" t="s">
        <v>824</v>
      </c>
      <c r="E18" s="7" t="s">
        <v>58</v>
      </c>
      <c r="F18" s="394">
        <v>32771305</v>
      </c>
      <c r="G18" s="10" t="s">
        <v>558</v>
      </c>
      <c r="H18" s="7"/>
      <c r="I18" s="7"/>
      <c r="J18" s="7" t="s">
        <v>688</v>
      </c>
      <c r="K18" s="7"/>
      <c r="L18" s="7"/>
      <c r="M18" s="7" t="s">
        <v>805</v>
      </c>
      <c r="N18" s="88" t="s">
        <v>286</v>
      </c>
      <c r="O18" s="7"/>
      <c r="P18" s="7"/>
      <c r="Q18" s="7"/>
      <c r="R18" s="532"/>
      <c r="S18" s="532"/>
      <c r="T18" s="7"/>
      <c r="U18" s="7"/>
      <c r="V18" s="7"/>
      <c r="W18" s="7"/>
      <c r="X18" s="7" t="s">
        <v>820</v>
      </c>
      <c r="Y18" s="7"/>
    </row>
    <row r="19" spans="1:26" ht="135">
      <c r="A19" s="5">
        <v>2</v>
      </c>
      <c r="B19" s="13" t="s">
        <v>125</v>
      </c>
      <c r="C19" s="5">
        <v>8999991728</v>
      </c>
      <c r="D19" s="22" t="s">
        <v>126</v>
      </c>
      <c r="E19" s="5" t="s">
        <v>127</v>
      </c>
      <c r="F19" s="25">
        <v>105306882</v>
      </c>
      <c r="G19" s="14" t="s">
        <v>128</v>
      </c>
      <c r="H19" s="5">
        <v>2020000247</v>
      </c>
      <c r="I19" s="5">
        <v>2020000251</v>
      </c>
      <c r="J19" s="7" t="s">
        <v>277</v>
      </c>
      <c r="K19" s="5" t="s">
        <v>26</v>
      </c>
      <c r="L19" s="5" t="s">
        <v>26</v>
      </c>
      <c r="M19" s="13" t="s">
        <v>22</v>
      </c>
      <c r="N19" s="85" t="s">
        <v>286</v>
      </c>
      <c r="O19" s="5"/>
      <c r="P19" s="5"/>
      <c r="Q19" s="5"/>
      <c r="R19" s="552"/>
      <c r="S19" s="552"/>
      <c r="T19" s="5"/>
      <c r="U19" s="5"/>
      <c r="V19" s="5"/>
      <c r="W19" s="5"/>
      <c r="X19" s="27" t="s">
        <v>290</v>
      </c>
      <c r="Y19" s="5"/>
      <c r="Z19" s="1">
        <v>17</v>
      </c>
    </row>
    <row r="20" spans="1:25" ht="57">
      <c r="A20" s="7">
        <v>367</v>
      </c>
      <c r="B20" s="8" t="s">
        <v>125</v>
      </c>
      <c r="C20" s="5">
        <v>8999991728</v>
      </c>
      <c r="D20" s="167" t="s">
        <v>686</v>
      </c>
      <c r="E20" s="7" t="s">
        <v>687</v>
      </c>
      <c r="F20" s="394">
        <v>73033176</v>
      </c>
      <c r="G20" s="10" t="s">
        <v>445</v>
      </c>
      <c r="H20" s="141">
        <v>2020000911</v>
      </c>
      <c r="I20" s="7"/>
      <c r="J20" s="7" t="s">
        <v>688</v>
      </c>
      <c r="K20" s="7"/>
      <c r="L20" s="7" t="s">
        <v>26</v>
      </c>
      <c r="M20" s="8" t="s">
        <v>689</v>
      </c>
      <c r="N20" s="85" t="s">
        <v>286</v>
      </c>
      <c r="O20" s="7"/>
      <c r="P20" s="7"/>
      <c r="Q20" s="7"/>
      <c r="R20" s="532"/>
      <c r="S20" s="532"/>
      <c r="T20" s="7"/>
      <c r="U20" s="7"/>
      <c r="V20" s="7"/>
      <c r="W20" s="7"/>
      <c r="X20" s="8" t="s">
        <v>690</v>
      </c>
      <c r="Y20" s="7"/>
    </row>
    <row r="21" spans="1:25" ht="57">
      <c r="A21" s="7">
        <v>505</v>
      </c>
      <c r="B21" s="8" t="s">
        <v>125</v>
      </c>
      <c r="C21" s="7">
        <v>8999991728</v>
      </c>
      <c r="D21" s="9" t="s">
        <v>126</v>
      </c>
      <c r="E21" s="7" t="s">
        <v>48</v>
      </c>
      <c r="F21" s="394">
        <v>75315438</v>
      </c>
      <c r="G21" s="10" t="s">
        <v>1141</v>
      </c>
      <c r="H21" s="7"/>
      <c r="I21" s="7"/>
      <c r="J21" s="7" t="s">
        <v>688</v>
      </c>
      <c r="K21" s="7"/>
      <c r="L21" s="7"/>
      <c r="M21" s="7" t="s">
        <v>1142</v>
      </c>
      <c r="N21" s="88" t="s">
        <v>286</v>
      </c>
      <c r="O21" s="7"/>
      <c r="P21" s="7"/>
      <c r="Q21" s="7"/>
      <c r="R21" s="532"/>
      <c r="S21" s="532"/>
      <c r="T21" s="7"/>
      <c r="U21" s="7"/>
      <c r="V21" s="7"/>
      <c r="W21" s="7"/>
      <c r="X21" s="7" t="s">
        <v>1143</v>
      </c>
      <c r="Y21" s="7"/>
    </row>
    <row r="22" spans="1:25" ht="144.75" customHeight="1">
      <c r="A22" s="7">
        <v>3</v>
      </c>
      <c r="B22" s="8" t="s">
        <v>469</v>
      </c>
      <c r="C22" s="7">
        <v>8999994145</v>
      </c>
      <c r="D22" s="22" t="s">
        <v>470</v>
      </c>
      <c r="E22" s="7" t="s">
        <v>58</v>
      </c>
      <c r="F22" s="24">
        <v>34050946</v>
      </c>
      <c r="G22" s="12" t="s">
        <v>474</v>
      </c>
      <c r="H22" s="7"/>
      <c r="I22" s="7"/>
      <c r="J22" s="7" t="s">
        <v>277</v>
      </c>
      <c r="K22" s="7"/>
      <c r="L22" s="7"/>
      <c r="M22" s="8" t="s">
        <v>466</v>
      </c>
      <c r="N22" s="85" t="s">
        <v>286</v>
      </c>
      <c r="O22" s="7"/>
      <c r="P22" s="7"/>
      <c r="Q22" s="7"/>
      <c r="R22" s="532"/>
      <c r="S22" s="532"/>
      <c r="T22" s="7"/>
      <c r="U22" s="7"/>
      <c r="V22" s="7"/>
      <c r="W22" s="7"/>
      <c r="X22" s="8" t="s">
        <v>471</v>
      </c>
      <c r="Y22" s="7"/>
    </row>
    <row r="23" spans="1:26" ht="270">
      <c r="A23" s="5">
        <v>109</v>
      </c>
      <c r="B23" s="13" t="s">
        <v>106</v>
      </c>
      <c r="C23" s="5">
        <v>8999993573</v>
      </c>
      <c r="D23" s="22" t="s">
        <v>107</v>
      </c>
      <c r="E23" s="5" t="s">
        <v>108</v>
      </c>
      <c r="F23" s="25">
        <v>15917491</v>
      </c>
      <c r="G23" s="14" t="s">
        <v>109</v>
      </c>
      <c r="H23" s="5">
        <v>2020000179</v>
      </c>
      <c r="I23" s="5">
        <v>2020000191</v>
      </c>
      <c r="J23" s="7" t="s">
        <v>277</v>
      </c>
      <c r="K23" s="5" t="s">
        <v>26</v>
      </c>
      <c r="L23" s="5" t="s">
        <v>26</v>
      </c>
      <c r="M23" s="13" t="s">
        <v>110</v>
      </c>
      <c r="N23" s="85" t="s">
        <v>286</v>
      </c>
      <c r="O23" s="13"/>
      <c r="P23" s="13"/>
      <c r="Q23" s="13"/>
      <c r="R23" s="553"/>
      <c r="S23" s="553"/>
      <c r="T23" s="13"/>
      <c r="U23" s="13"/>
      <c r="V23" s="27"/>
      <c r="W23" s="13"/>
      <c r="X23" s="27" t="s">
        <v>111</v>
      </c>
      <c r="Y23" s="5" t="s">
        <v>291</v>
      </c>
      <c r="Z23" s="181"/>
    </row>
    <row r="24" spans="1:26" ht="73.5" customHeight="1">
      <c r="A24" s="8">
        <v>161</v>
      </c>
      <c r="B24" s="8" t="s">
        <v>106</v>
      </c>
      <c r="C24" s="7">
        <v>89999993573</v>
      </c>
      <c r="D24" s="22" t="s">
        <v>538</v>
      </c>
      <c r="E24" s="7" t="s">
        <v>454</v>
      </c>
      <c r="F24" s="394">
        <v>127339928</v>
      </c>
      <c r="G24" s="10" t="s">
        <v>539</v>
      </c>
      <c r="H24" s="7"/>
      <c r="I24" s="7"/>
      <c r="J24" s="7" t="s">
        <v>535</v>
      </c>
      <c r="K24" s="7"/>
      <c r="L24" s="7"/>
      <c r="M24" s="8" t="s">
        <v>540</v>
      </c>
      <c r="N24" s="85" t="s">
        <v>286</v>
      </c>
      <c r="O24" s="7"/>
      <c r="P24" s="7"/>
      <c r="Q24" s="7"/>
      <c r="R24" s="532"/>
      <c r="S24" s="532"/>
      <c r="T24" s="7"/>
      <c r="U24" s="7"/>
      <c r="V24" s="7"/>
      <c r="W24" s="7"/>
      <c r="X24" s="8" t="s">
        <v>541</v>
      </c>
      <c r="Y24" s="7"/>
      <c r="Z24" s="4"/>
    </row>
    <row r="25" spans="1:26" ht="57">
      <c r="A25" s="5">
        <v>27</v>
      </c>
      <c r="B25" s="13" t="s">
        <v>97</v>
      </c>
      <c r="C25" s="5">
        <v>8999994668</v>
      </c>
      <c r="D25" s="22" t="s">
        <v>98</v>
      </c>
      <c r="E25" s="14" t="s">
        <v>99</v>
      </c>
      <c r="F25" s="25">
        <v>8895072</v>
      </c>
      <c r="G25" s="14" t="s">
        <v>100</v>
      </c>
      <c r="H25" s="5">
        <v>2020000030</v>
      </c>
      <c r="I25" s="5">
        <v>2020000109</v>
      </c>
      <c r="J25" s="7" t="s">
        <v>277</v>
      </c>
      <c r="K25" s="5" t="s">
        <v>26</v>
      </c>
      <c r="L25" s="5" t="s">
        <v>26</v>
      </c>
      <c r="M25" s="13" t="s">
        <v>101</v>
      </c>
      <c r="N25" s="85" t="s">
        <v>286</v>
      </c>
      <c r="O25" s="13">
        <v>1</v>
      </c>
      <c r="P25" s="13" t="s">
        <v>623</v>
      </c>
      <c r="Q25" s="13"/>
      <c r="R25" s="554"/>
      <c r="S25" s="554"/>
      <c r="T25" s="13"/>
      <c r="U25" s="13">
        <v>3335652</v>
      </c>
      <c r="V25" s="13"/>
      <c r="W25" s="177">
        <v>44012</v>
      </c>
      <c r="X25" s="13"/>
      <c r="Y25" s="5"/>
      <c r="Z25" s="1">
        <v>3</v>
      </c>
    </row>
    <row r="26" spans="1:25" ht="57">
      <c r="A26" s="5">
        <v>163</v>
      </c>
      <c r="B26" s="13" t="s">
        <v>97</v>
      </c>
      <c r="C26" s="5">
        <v>8999994668</v>
      </c>
      <c r="D26" s="22" t="s">
        <v>98</v>
      </c>
      <c r="E26" s="14" t="s">
        <v>704</v>
      </c>
      <c r="F26" s="394">
        <v>13268482</v>
      </c>
      <c r="G26" s="14" t="s">
        <v>702</v>
      </c>
      <c r="H26" s="5"/>
      <c r="I26" s="5"/>
      <c r="J26" s="7" t="s">
        <v>277</v>
      </c>
      <c r="K26" s="5"/>
      <c r="L26" s="5"/>
      <c r="M26" s="13" t="s">
        <v>18</v>
      </c>
      <c r="N26" s="85" t="s">
        <v>286</v>
      </c>
      <c r="O26" s="13"/>
      <c r="P26" s="13"/>
      <c r="Q26" s="13"/>
      <c r="R26" s="554"/>
      <c r="S26" s="554"/>
      <c r="T26" s="13"/>
      <c r="U26" s="13"/>
      <c r="V26" s="13"/>
      <c r="W26" s="177"/>
      <c r="X26" s="94" t="s">
        <v>669</v>
      </c>
      <c r="Y26" s="7"/>
    </row>
    <row r="27" spans="1:26" ht="121.5" customHeight="1">
      <c r="A27" s="88">
        <v>1</v>
      </c>
      <c r="B27" s="85" t="s">
        <v>248</v>
      </c>
      <c r="C27" s="88">
        <v>8999997053</v>
      </c>
      <c r="D27" s="155" t="s">
        <v>425</v>
      </c>
      <c r="E27" s="88" t="s">
        <v>28</v>
      </c>
      <c r="F27" s="156">
        <v>45060568</v>
      </c>
      <c r="G27" s="157" t="s">
        <v>426</v>
      </c>
      <c r="H27" s="88"/>
      <c r="I27" s="88"/>
      <c r="J27" s="88" t="s">
        <v>405</v>
      </c>
      <c r="K27" s="88" t="s">
        <v>26</v>
      </c>
      <c r="L27" s="88"/>
      <c r="M27" s="85" t="s">
        <v>427</v>
      </c>
      <c r="N27" s="85" t="s">
        <v>286</v>
      </c>
      <c r="O27" s="88"/>
      <c r="P27" s="88"/>
      <c r="Q27" s="88"/>
      <c r="R27" s="555"/>
      <c r="S27" s="555"/>
      <c r="T27" s="88"/>
      <c r="U27" s="88"/>
      <c r="V27" s="88"/>
      <c r="W27" s="88"/>
      <c r="X27" s="158" t="s">
        <v>428</v>
      </c>
      <c r="Y27" s="159">
        <v>7</v>
      </c>
      <c r="Z27" s="4"/>
    </row>
    <row r="28" spans="1:26" ht="75">
      <c r="A28" s="7">
        <v>2</v>
      </c>
      <c r="B28" s="8" t="s">
        <v>248</v>
      </c>
      <c r="C28" s="7"/>
      <c r="D28" s="9" t="s">
        <v>1043</v>
      </c>
      <c r="E28" s="7" t="s">
        <v>590</v>
      </c>
      <c r="F28" s="385">
        <v>67590852</v>
      </c>
      <c r="G28" s="10"/>
      <c r="H28" s="7"/>
      <c r="I28" s="7"/>
      <c r="J28" s="7" t="s">
        <v>688</v>
      </c>
      <c r="K28" s="7"/>
      <c r="L28" s="7"/>
      <c r="M28" s="7"/>
      <c r="N28" s="88" t="s">
        <v>286</v>
      </c>
      <c r="O28" s="7"/>
      <c r="P28" s="7"/>
      <c r="Q28" s="7"/>
      <c r="R28" s="532"/>
      <c r="S28" s="532"/>
      <c r="T28" s="7"/>
      <c r="U28" s="7"/>
      <c r="V28" s="7"/>
      <c r="W28" s="7"/>
      <c r="X28" s="7" t="s">
        <v>1044</v>
      </c>
      <c r="Y28" s="7"/>
      <c r="Z28" s="1">
        <v>19</v>
      </c>
    </row>
    <row r="29" spans="1:26" ht="60">
      <c r="A29" s="7">
        <v>1</v>
      </c>
      <c r="B29" s="8" t="s">
        <v>249</v>
      </c>
      <c r="C29" s="7">
        <v>8999994604</v>
      </c>
      <c r="D29" s="22" t="s">
        <v>453</v>
      </c>
      <c r="E29" s="7" t="s">
        <v>454</v>
      </c>
      <c r="F29" s="24">
        <v>46800000</v>
      </c>
      <c r="G29" s="10" t="s">
        <v>455</v>
      </c>
      <c r="H29" s="7"/>
      <c r="I29" s="7"/>
      <c r="J29" s="7" t="s">
        <v>405</v>
      </c>
      <c r="K29" s="7" t="s">
        <v>26</v>
      </c>
      <c r="L29" s="7"/>
      <c r="M29" s="8" t="s">
        <v>456</v>
      </c>
      <c r="N29" s="85" t="s">
        <v>286</v>
      </c>
      <c r="O29" s="7"/>
      <c r="P29" s="7"/>
      <c r="Q29" s="7"/>
      <c r="R29" s="532"/>
      <c r="S29" s="532"/>
      <c r="T29" s="7"/>
      <c r="U29" s="7"/>
      <c r="V29" s="7"/>
      <c r="W29" s="7"/>
      <c r="X29" s="16" t="s">
        <v>457</v>
      </c>
      <c r="Y29" s="160">
        <v>5</v>
      </c>
      <c r="Z29" s="1">
        <v>16</v>
      </c>
    </row>
    <row r="30" spans="1:26" ht="60">
      <c r="A30" s="7">
        <v>44</v>
      </c>
      <c r="B30" s="8" t="s">
        <v>52</v>
      </c>
      <c r="C30" s="7">
        <v>8320023184</v>
      </c>
      <c r="D30" s="22" t="s">
        <v>79</v>
      </c>
      <c r="E30" s="7" t="s">
        <v>28</v>
      </c>
      <c r="F30" s="24">
        <v>18726460</v>
      </c>
      <c r="G30" s="10" t="s">
        <v>53</v>
      </c>
      <c r="H30" s="7">
        <v>2020000042</v>
      </c>
      <c r="I30" s="7"/>
      <c r="J30" s="7" t="s">
        <v>277</v>
      </c>
      <c r="K30" s="7" t="s">
        <v>11</v>
      </c>
      <c r="L30" s="7" t="s">
        <v>26</v>
      </c>
      <c r="M30" s="30" t="s">
        <v>51</v>
      </c>
      <c r="N30" s="86" t="s">
        <v>286</v>
      </c>
      <c r="O30" s="8"/>
      <c r="P30" s="15"/>
      <c r="Q30" s="15"/>
      <c r="R30" s="556"/>
      <c r="S30" s="556"/>
      <c r="T30" s="8"/>
      <c r="U30" s="8"/>
      <c r="V30" s="8"/>
      <c r="W30" s="8"/>
      <c r="X30" s="8" t="s">
        <v>80</v>
      </c>
      <c r="Y30" s="7"/>
      <c r="Z30" s="1">
        <v>8</v>
      </c>
    </row>
    <row r="31" spans="1:25" ht="57">
      <c r="A31" s="7">
        <v>102</v>
      </c>
      <c r="B31" s="8" t="s">
        <v>52</v>
      </c>
      <c r="C31" s="7">
        <v>832002318</v>
      </c>
      <c r="D31" s="9" t="s">
        <v>79</v>
      </c>
      <c r="E31" s="7" t="s">
        <v>806</v>
      </c>
      <c r="F31" s="385">
        <v>26217044</v>
      </c>
      <c r="G31" s="10" t="s">
        <v>807</v>
      </c>
      <c r="H31" s="7"/>
      <c r="I31" s="7"/>
      <c r="J31" s="7" t="s">
        <v>688</v>
      </c>
      <c r="K31" s="7"/>
      <c r="L31" s="7"/>
      <c r="M31" s="7" t="s">
        <v>800</v>
      </c>
      <c r="N31" s="88" t="s">
        <v>286</v>
      </c>
      <c r="O31" s="7"/>
      <c r="P31" s="7"/>
      <c r="Q31" s="7"/>
      <c r="R31" s="532"/>
      <c r="S31" s="532"/>
      <c r="T31" s="7"/>
      <c r="U31" s="7"/>
      <c r="V31" s="7"/>
      <c r="W31" s="7"/>
      <c r="X31" s="7" t="s">
        <v>820</v>
      </c>
      <c r="Y31" s="7"/>
    </row>
    <row r="32" spans="1:26" ht="150">
      <c r="A32" s="19"/>
      <c r="B32" s="8" t="s">
        <v>458</v>
      </c>
      <c r="C32" s="7">
        <v>8999993281</v>
      </c>
      <c r="D32" s="22" t="s">
        <v>459</v>
      </c>
      <c r="E32" s="7" t="s">
        <v>28</v>
      </c>
      <c r="F32" s="24">
        <v>77246688</v>
      </c>
      <c r="G32" s="10"/>
      <c r="H32" s="7"/>
      <c r="I32" s="7"/>
      <c r="J32" s="7" t="s">
        <v>405</v>
      </c>
      <c r="K32" s="7"/>
      <c r="L32" s="7"/>
      <c r="M32" s="96" t="s">
        <v>462</v>
      </c>
      <c r="N32" s="85"/>
      <c r="O32" s="7"/>
      <c r="P32" s="7"/>
      <c r="Q32" s="7"/>
      <c r="R32" s="532"/>
      <c r="S32" s="532"/>
      <c r="T32" s="7"/>
      <c r="U32" s="7"/>
      <c r="V32" s="7"/>
      <c r="W32" s="7"/>
      <c r="X32" s="8" t="s">
        <v>460</v>
      </c>
      <c r="Y32" s="161">
        <v>12</v>
      </c>
      <c r="Z32" s="1">
        <v>5</v>
      </c>
    </row>
    <row r="33" spans="1:26" ht="300">
      <c r="A33" s="7">
        <v>2</v>
      </c>
      <c r="B33" s="8" t="s">
        <v>201</v>
      </c>
      <c r="C33" s="7">
        <v>8999993645</v>
      </c>
      <c r="D33" s="22" t="s">
        <v>202</v>
      </c>
      <c r="E33" s="7" t="s">
        <v>28</v>
      </c>
      <c r="F33" s="24">
        <v>71160548</v>
      </c>
      <c r="G33" s="10" t="s">
        <v>104</v>
      </c>
      <c r="H33" s="7">
        <v>2020000059</v>
      </c>
      <c r="I33" s="7"/>
      <c r="J33" s="7" t="s">
        <v>277</v>
      </c>
      <c r="K33" s="7" t="s">
        <v>11</v>
      </c>
      <c r="L33" s="7" t="s">
        <v>26</v>
      </c>
      <c r="M33" s="8" t="s">
        <v>22</v>
      </c>
      <c r="N33" s="85" t="s">
        <v>286</v>
      </c>
      <c r="O33" s="7"/>
      <c r="P33" s="8"/>
      <c r="Q33" s="8"/>
      <c r="R33" s="551"/>
      <c r="S33" s="551"/>
      <c r="T33" s="8"/>
      <c r="U33" s="8"/>
      <c r="V33" s="8"/>
      <c r="W33" s="8"/>
      <c r="X33" s="11" t="s">
        <v>292</v>
      </c>
      <c r="Y33" s="7"/>
      <c r="Z33" s="1">
        <v>5</v>
      </c>
    </row>
    <row r="34" spans="1:26" ht="270">
      <c r="A34" s="7">
        <v>223</v>
      </c>
      <c r="B34" s="8" t="s">
        <v>201</v>
      </c>
      <c r="C34" s="7">
        <v>8999993645</v>
      </c>
      <c r="D34" s="167" t="s">
        <v>202</v>
      </c>
      <c r="E34" s="7" t="s">
        <v>753</v>
      </c>
      <c r="F34" s="394">
        <v>71160548</v>
      </c>
      <c r="G34" s="10" t="s">
        <v>754</v>
      </c>
      <c r="H34" s="7">
        <v>2020000440</v>
      </c>
      <c r="I34" s="7"/>
      <c r="J34" s="7" t="s">
        <v>688</v>
      </c>
      <c r="K34" s="7"/>
      <c r="L34" s="7"/>
      <c r="M34" s="8" t="s">
        <v>18</v>
      </c>
      <c r="N34" s="85" t="s">
        <v>286</v>
      </c>
      <c r="O34" s="7"/>
      <c r="P34" s="7"/>
      <c r="Q34" s="7"/>
      <c r="R34" s="532"/>
      <c r="S34" s="532"/>
      <c r="T34" s="7"/>
      <c r="U34" s="7"/>
      <c r="V34" s="7"/>
      <c r="W34" s="7"/>
      <c r="X34" s="8" t="s">
        <v>755</v>
      </c>
      <c r="Y34" s="7"/>
      <c r="Z34" s="1">
        <v>3</v>
      </c>
    </row>
    <row r="35" spans="1:26" ht="135">
      <c r="A35" s="7">
        <v>1</v>
      </c>
      <c r="B35" s="8" t="s">
        <v>39</v>
      </c>
      <c r="C35" s="7">
        <v>8999994201</v>
      </c>
      <c r="D35" s="22" t="s">
        <v>75</v>
      </c>
      <c r="E35" s="7" t="s">
        <v>40</v>
      </c>
      <c r="F35" s="24">
        <v>47346146</v>
      </c>
      <c r="G35" s="10" t="s">
        <v>41</v>
      </c>
      <c r="H35" s="7">
        <v>2020000054</v>
      </c>
      <c r="I35" s="7"/>
      <c r="J35" s="7" t="s">
        <v>277</v>
      </c>
      <c r="K35" s="7" t="s">
        <v>11</v>
      </c>
      <c r="L35" s="7" t="s">
        <v>26</v>
      </c>
      <c r="M35" s="8" t="s">
        <v>22</v>
      </c>
      <c r="N35" s="85"/>
      <c r="O35" s="7"/>
      <c r="P35" s="8"/>
      <c r="Q35" s="8"/>
      <c r="R35" s="551"/>
      <c r="S35" s="551"/>
      <c r="T35" s="8"/>
      <c r="U35" s="8"/>
      <c r="V35" s="8"/>
      <c r="W35" s="8"/>
      <c r="X35" s="8" t="s">
        <v>76</v>
      </c>
      <c r="Y35" s="7"/>
      <c r="Z35" s="174"/>
    </row>
    <row r="36" spans="1:26" ht="120">
      <c r="A36" s="7">
        <v>2</v>
      </c>
      <c r="B36" s="8" t="s">
        <v>39</v>
      </c>
      <c r="C36" s="7">
        <v>8999994201</v>
      </c>
      <c r="D36" s="167" t="s">
        <v>695</v>
      </c>
      <c r="E36" s="7" t="s">
        <v>696</v>
      </c>
      <c r="F36" s="394">
        <v>22471752</v>
      </c>
      <c r="G36" s="21" t="s">
        <v>596</v>
      </c>
      <c r="H36" s="7"/>
      <c r="I36" s="7"/>
      <c r="J36" s="7" t="s">
        <v>688</v>
      </c>
      <c r="K36" s="7"/>
      <c r="L36" s="7"/>
      <c r="M36" s="8" t="s">
        <v>697</v>
      </c>
      <c r="N36" s="85" t="s">
        <v>286</v>
      </c>
      <c r="O36" s="7"/>
      <c r="P36" s="7"/>
      <c r="Q36" s="7"/>
      <c r="R36" s="532"/>
      <c r="S36" s="532"/>
      <c r="T36" s="7"/>
      <c r="U36" s="7"/>
      <c r="V36" s="7"/>
      <c r="W36" s="7"/>
      <c r="X36" s="7" t="s">
        <v>698</v>
      </c>
      <c r="Y36" s="7"/>
      <c r="Z36" s="1">
        <v>3</v>
      </c>
    </row>
    <row r="37" spans="1:26" ht="75">
      <c r="A37" s="7">
        <v>3</v>
      </c>
      <c r="B37" s="8" t="s">
        <v>39</v>
      </c>
      <c r="C37" s="7"/>
      <c r="D37" s="9" t="s">
        <v>695</v>
      </c>
      <c r="E37" s="7" t="s">
        <v>504</v>
      </c>
      <c r="F37" s="168">
        <v>29962336</v>
      </c>
      <c r="G37" s="10" t="s">
        <v>794</v>
      </c>
      <c r="H37" s="7"/>
      <c r="I37" s="7"/>
      <c r="J37" s="7" t="s">
        <v>688</v>
      </c>
      <c r="K37" s="7"/>
      <c r="L37" s="7"/>
      <c r="M37" s="7" t="s">
        <v>18</v>
      </c>
      <c r="N37" s="88" t="s">
        <v>286</v>
      </c>
      <c r="O37" s="7"/>
      <c r="P37" s="7"/>
      <c r="Q37" s="7"/>
      <c r="R37" s="532"/>
      <c r="S37" s="532"/>
      <c r="T37" s="7"/>
      <c r="U37" s="7"/>
      <c r="V37" s="7"/>
      <c r="W37" s="7"/>
      <c r="X37" s="7" t="s">
        <v>802</v>
      </c>
      <c r="Y37" s="7"/>
      <c r="Z37" s="1">
        <v>3</v>
      </c>
    </row>
    <row r="38" spans="1:25" ht="75">
      <c r="A38" s="7">
        <v>348</v>
      </c>
      <c r="B38" s="8" t="s">
        <v>765</v>
      </c>
      <c r="C38" s="7">
        <v>8999994335</v>
      </c>
      <c r="D38" s="9" t="s">
        <v>766</v>
      </c>
      <c r="E38" s="7" t="s">
        <v>58</v>
      </c>
      <c r="F38" s="168">
        <v>43890150</v>
      </c>
      <c r="G38" s="10" t="s">
        <v>432</v>
      </c>
      <c r="H38" s="7"/>
      <c r="I38" s="7"/>
      <c r="J38" s="7" t="s">
        <v>688</v>
      </c>
      <c r="K38" s="7"/>
      <c r="L38" s="7"/>
      <c r="M38" s="7" t="s">
        <v>18</v>
      </c>
      <c r="N38" s="88" t="s">
        <v>286</v>
      </c>
      <c r="O38" s="7"/>
      <c r="P38" s="7"/>
      <c r="Q38" s="7"/>
      <c r="R38" s="532"/>
      <c r="S38" s="532"/>
      <c r="T38" s="7"/>
      <c r="U38" s="7"/>
      <c r="V38" s="7"/>
      <c r="W38" s="7"/>
      <c r="X38" s="7" t="s">
        <v>767</v>
      </c>
      <c r="Y38" s="7"/>
    </row>
    <row r="39" spans="1:26" s="150" customFormat="1" ht="63" customHeight="1">
      <c r="A39" s="7">
        <v>19</v>
      </c>
      <c r="B39" s="8" t="s">
        <v>27</v>
      </c>
      <c r="C39" s="7">
        <v>8906800084</v>
      </c>
      <c r="D39" s="22" t="s">
        <v>71</v>
      </c>
      <c r="E39" s="7" t="s">
        <v>28</v>
      </c>
      <c r="F39" s="24">
        <v>19311672</v>
      </c>
      <c r="G39" s="10" t="s">
        <v>37</v>
      </c>
      <c r="H39" s="7"/>
      <c r="I39" s="7"/>
      <c r="J39" s="7" t="s">
        <v>277</v>
      </c>
      <c r="K39" s="7" t="s">
        <v>29</v>
      </c>
      <c r="L39" s="7" t="s">
        <v>26</v>
      </c>
      <c r="M39" s="8" t="s">
        <v>38</v>
      </c>
      <c r="N39" s="85" t="s">
        <v>286</v>
      </c>
      <c r="O39" s="7"/>
      <c r="P39" s="7"/>
      <c r="Q39" s="7"/>
      <c r="R39" s="532"/>
      <c r="S39" s="532"/>
      <c r="T39" s="7"/>
      <c r="U39" s="7"/>
      <c r="V39" s="7"/>
      <c r="W39" s="7"/>
      <c r="X39" s="8" t="s">
        <v>30</v>
      </c>
      <c r="Y39" s="7"/>
      <c r="Z39" s="1"/>
    </row>
    <row r="40" spans="1:26" ht="58.5" customHeight="1">
      <c r="A40" s="169">
        <v>325</v>
      </c>
      <c r="B40" s="170" t="s">
        <v>27</v>
      </c>
      <c r="C40" s="169">
        <v>8906800084</v>
      </c>
      <c r="D40" s="171" t="s">
        <v>71</v>
      </c>
      <c r="E40" s="169" t="s">
        <v>553</v>
      </c>
      <c r="F40" s="172">
        <v>76807780</v>
      </c>
      <c r="G40" s="173"/>
      <c r="H40" s="169"/>
      <c r="I40" s="169"/>
      <c r="J40" s="169" t="s">
        <v>554</v>
      </c>
      <c r="K40" s="169"/>
      <c r="L40" s="169"/>
      <c r="M40" s="170"/>
      <c r="N40" s="170"/>
      <c r="O40" s="169"/>
      <c r="P40" s="169"/>
      <c r="Q40" s="169"/>
      <c r="R40" s="557"/>
      <c r="S40" s="557"/>
      <c r="T40" s="169"/>
      <c r="U40" s="169"/>
      <c r="V40" s="169"/>
      <c r="W40" s="169"/>
      <c r="X40" s="170" t="s">
        <v>555</v>
      </c>
      <c r="Y40" s="169"/>
      <c r="Z40" s="1">
        <v>6</v>
      </c>
    </row>
    <row r="41" spans="1:26" ht="69.75" customHeight="1">
      <c r="A41" s="7">
        <v>1</v>
      </c>
      <c r="B41" s="8" t="s">
        <v>57</v>
      </c>
      <c r="C41" s="7">
        <v>8000946717</v>
      </c>
      <c r="D41" s="22" t="s">
        <v>82</v>
      </c>
      <c r="E41" s="7" t="s">
        <v>58</v>
      </c>
      <c r="F41" s="24">
        <v>14044485</v>
      </c>
      <c r="G41" s="10" t="s">
        <v>59</v>
      </c>
      <c r="H41" s="7">
        <v>2020000109</v>
      </c>
      <c r="I41" s="7"/>
      <c r="J41" s="7" t="s">
        <v>277</v>
      </c>
      <c r="K41" s="7" t="s">
        <v>11</v>
      </c>
      <c r="L41" s="7" t="s">
        <v>26</v>
      </c>
      <c r="M41" s="8" t="s">
        <v>60</v>
      </c>
      <c r="N41" s="85" t="s">
        <v>286</v>
      </c>
      <c r="O41" s="7"/>
      <c r="P41" s="8"/>
      <c r="Q41" s="8"/>
      <c r="R41" s="551"/>
      <c r="S41" s="551"/>
      <c r="T41" s="8"/>
      <c r="U41" s="8"/>
      <c r="V41" s="8"/>
      <c r="W41" s="8"/>
      <c r="X41" s="16" t="s">
        <v>83</v>
      </c>
      <c r="Y41" s="7" t="s">
        <v>293</v>
      </c>
      <c r="Z41" s="4">
        <v>3</v>
      </c>
    </row>
    <row r="42" spans="1:26" ht="57">
      <c r="A42" s="7">
        <v>3</v>
      </c>
      <c r="B42" s="8" t="s">
        <v>57</v>
      </c>
      <c r="C42" s="7">
        <v>800094671</v>
      </c>
      <c r="D42" s="9" t="s">
        <v>825</v>
      </c>
      <c r="E42" s="7" t="s">
        <v>454</v>
      </c>
      <c r="F42" s="394">
        <v>22471752</v>
      </c>
      <c r="G42" s="10" t="s">
        <v>62</v>
      </c>
      <c r="H42" s="7"/>
      <c r="I42" s="7"/>
      <c r="J42" s="7" t="s">
        <v>688</v>
      </c>
      <c r="K42" s="7"/>
      <c r="L42" s="7"/>
      <c r="M42" s="7" t="s">
        <v>803</v>
      </c>
      <c r="N42" s="88" t="s">
        <v>286</v>
      </c>
      <c r="O42" s="7"/>
      <c r="P42" s="7"/>
      <c r="Q42" s="7"/>
      <c r="R42" s="532"/>
      <c r="S42" s="532"/>
      <c r="T42" s="7"/>
      <c r="U42" s="7"/>
      <c r="V42" s="7"/>
      <c r="W42" s="7"/>
      <c r="X42" s="7" t="s">
        <v>804</v>
      </c>
      <c r="Y42" s="7"/>
      <c r="Z42" s="1">
        <v>3</v>
      </c>
    </row>
    <row r="43" spans="1:26" ht="57">
      <c r="A43" s="95">
        <v>188</v>
      </c>
      <c r="B43" s="96" t="s">
        <v>251</v>
      </c>
      <c r="C43" s="7"/>
      <c r="D43" s="22" t="s">
        <v>708</v>
      </c>
      <c r="E43" s="95" t="s">
        <v>705</v>
      </c>
      <c r="F43" s="394">
        <v>13532799</v>
      </c>
      <c r="G43" s="91" t="s">
        <v>706</v>
      </c>
      <c r="H43" s="7"/>
      <c r="I43" s="7"/>
      <c r="J43" s="7" t="s">
        <v>277</v>
      </c>
      <c r="K43" s="7"/>
      <c r="L43" s="7"/>
      <c r="M43" s="13" t="s">
        <v>18</v>
      </c>
      <c r="N43" s="85" t="s">
        <v>286</v>
      </c>
      <c r="O43" s="7"/>
      <c r="P43" s="7"/>
      <c r="Q43" s="7"/>
      <c r="R43" s="532"/>
      <c r="S43" s="532"/>
      <c r="T43" s="7"/>
      <c r="U43" s="7"/>
      <c r="V43" s="7"/>
      <c r="W43" s="7"/>
      <c r="X43" s="391" t="s">
        <v>707</v>
      </c>
      <c r="Y43" s="7"/>
      <c r="Z43" s="4"/>
    </row>
    <row r="44" spans="1:32" ht="60">
      <c r="A44" s="7">
        <v>76</v>
      </c>
      <c r="B44" s="8" t="s">
        <v>542</v>
      </c>
      <c r="C44" s="7"/>
      <c r="D44" s="22" t="s">
        <v>543</v>
      </c>
      <c r="E44" s="7" t="s">
        <v>544</v>
      </c>
      <c r="F44" s="394">
        <v>28089690</v>
      </c>
      <c r="G44" s="10" t="s">
        <v>545</v>
      </c>
      <c r="H44" s="7"/>
      <c r="I44" s="7"/>
      <c r="J44" s="7" t="s">
        <v>535</v>
      </c>
      <c r="K44" s="7"/>
      <c r="L44" s="7"/>
      <c r="M44" s="8" t="s">
        <v>546</v>
      </c>
      <c r="N44" s="85" t="s">
        <v>286</v>
      </c>
      <c r="O44" s="7">
        <v>1</v>
      </c>
      <c r="P44" s="7">
        <v>1</v>
      </c>
      <c r="Q44" s="7"/>
      <c r="R44" s="532">
        <v>5618000</v>
      </c>
      <c r="S44" s="532"/>
      <c r="T44" s="7" t="s">
        <v>1246</v>
      </c>
      <c r="U44" s="7"/>
      <c r="V44" s="7" t="s">
        <v>1247</v>
      </c>
      <c r="W44" s="20" t="s">
        <v>18</v>
      </c>
      <c r="X44" s="8" t="s">
        <v>547</v>
      </c>
      <c r="Y44" s="7"/>
      <c r="Z44" s="7">
        <v>3</v>
      </c>
      <c r="AB44" s="84"/>
      <c r="AC44" s="84"/>
      <c r="AD44" s="84"/>
      <c r="AE44" s="84"/>
      <c r="AF44" s="84"/>
    </row>
    <row r="45" spans="1:27" ht="90">
      <c r="A45" s="7"/>
      <c r="B45" s="8" t="s">
        <v>784</v>
      </c>
      <c r="C45" s="7">
        <v>899999442</v>
      </c>
      <c r="D45" s="9" t="s">
        <v>785</v>
      </c>
      <c r="E45" s="7" t="s">
        <v>786</v>
      </c>
      <c r="F45" s="168">
        <v>67415256</v>
      </c>
      <c r="G45" s="10" t="s">
        <v>787</v>
      </c>
      <c r="H45" s="7"/>
      <c r="I45" s="7"/>
      <c r="J45" s="7" t="s">
        <v>688</v>
      </c>
      <c r="K45" s="7"/>
      <c r="L45" s="7"/>
      <c r="M45" s="17" t="s">
        <v>787</v>
      </c>
      <c r="N45" s="88" t="s">
        <v>286</v>
      </c>
      <c r="O45" s="7"/>
      <c r="P45" s="7"/>
      <c r="Q45" s="7"/>
      <c r="R45" s="532"/>
      <c r="S45" s="532"/>
      <c r="T45" s="7"/>
      <c r="U45" s="7"/>
      <c r="V45" s="7"/>
      <c r="W45" s="7"/>
      <c r="X45" s="7" t="s">
        <v>788</v>
      </c>
      <c r="Y45" s="7"/>
      <c r="Z45" s="7"/>
      <c r="AA45" s="84"/>
    </row>
    <row r="46" spans="1:26" ht="57">
      <c r="A46" s="7">
        <v>3</v>
      </c>
      <c r="B46" s="8" t="s">
        <v>598</v>
      </c>
      <c r="C46" s="7">
        <v>8999993953</v>
      </c>
      <c r="D46" s="144" t="s">
        <v>599</v>
      </c>
      <c r="E46" s="7" t="s">
        <v>600</v>
      </c>
      <c r="F46" s="176">
        <v>25280721</v>
      </c>
      <c r="G46" s="10" t="s">
        <v>601</v>
      </c>
      <c r="H46" s="7"/>
      <c r="I46" s="7"/>
      <c r="J46" s="7" t="s">
        <v>535</v>
      </c>
      <c r="K46" s="7"/>
      <c r="L46" s="7"/>
      <c r="M46" s="8" t="s">
        <v>602</v>
      </c>
      <c r="N46" s="85" t="s">
        <v>286</v>
      </c>
      <c r="O46" s="7"/>
      <c r="P46" s="7"/>
      <c r="Q46" s="7"/>
      <c r="R46" s="532"/>
      <c r="S46" s="532"/>
      <c r="T46" s="7"/>
      <c r="U46" s="7"/>
      <c r="V46" s="7"/>
      <c r="W46" s="7"/>
      <c r="X46" s="8" t="s">
        <v>603</v>
      </c>
      <c r="Y46" s="7"/>
      <c r="Z46" s="7"/>
    </row>
    <row r="47" spans="1:26" ht="75">
      <c r="A47" s="7">
        <v>32</v>
      </c>
      <c r="B47" s="8" t="s">
        <v>211</v>
      </c>
      <c r="C47" s="7">
        <v>8000947011</v>
      </c>
      <c r="D47" s="22" t="s">
        <v>212</v>
      </c>
      <c r="E47" s="7" t="s">
        <v>213</v>
      </c>
      <c r="F47" s="24">
        <v>4400679</v>
      </c>
      <c r="G47" s="10" t="s">
        <v>214</v>
      </c>
      <c r="H47" s="7">
        <v>2020000175</v>
      </c>
      <c r="I47" s="7"/>
      <c r="J47" s="7" t="s">
        <v>277</v>
      </c>
      <c r="K47" s="7" t="s">
        <v>11</v>
      </c>
      <c r="L47" s="7" t="s">
        <v>26</v>
      </c>
      <c r="M47" s="8" t="s">
        <v>215</v>
      </c>
      <c r="N47" s="85" t="s">
        <v>286</v>
      </c>
      <c r="O47" s="7"/>
      <c r="P47" s="8"/>
      <c r="Q47" s="8"/>
      <c r="R47" s="551"/>
      <c r="S47" s="551"/>
      <c r="T47" s="8"/>
      <c r="U47" s="8"/>
      <c r="V47" s="8"/>
      <c r="W47" s="8"/>
      <c r="X47" s="15" t="s">
        <v>216</v>
      </c>
      <c r="Y47" s="7" t="s">
        <v>294</v>
      </c>
      <c r="Z47" s="7">
        <v>3</v>
      </c>
    </row>
    <row r="48" spans="1:26" ht="57">
      <c r="A48" s="7">
        <v>54</v>
      </c>
      <c r="B48" s="8" t="s">
        <v>211</v>
      </c>
      <c r="C48" s="7">
        <v>800094701</v>
      </c>
      <c r="D48" s="9" t="s">
        <v>433</v>
      </c>
      <c r="E48" s="7" t="s">
        <v>434</v>
      </c>
      <c r="F48" s="24">
        <v>5617938</v>
      </c>
      <c r="G48" s="10" t="s">
        <v>435</v>
      </c>
      <c r="H48" s="7"/>
      <c r="I48" s="7"/>
      <c r="J48" s="7" t="s">
        <v>405</v>
      </c>
      <c r="K48" s="7" t="s">
        <v>26</v>
      </c>
      <c r="L48" s="7"/>
      <c r="M48" s="8" t="s">
        <v>44</v>
      </c>
      <c r="N48" s="85" t="s">
        <v>286</v>
      </c>
      <c r="O48" s="7"/>
      <c r="P48" s="7"/>
      <c r="Q48" s="7"/>
      <c r="R48" s="532"/>
      <c r="S48" s="532"/>
      <c r="T48" s="7"/>
      <c r="U48" s="7"/>
      <c r="V48" s="7"/>
      <c r="W48" s="7"/>
      <c r="X48" s="16" t="s">
        <v>436</v>
      </c>
      <c r="Y48" s="160">
        <v>3</v>
      </c>
      <c r="Z48" s="7"/>
    </row>
    <row r="49" spans="1:26" ht="57">
      <c r="A49" s="7">
        <v>89</v>
      </c>
      <c r="B49" s="8" t="s">
        <v>211</v>
      </c>
      <c r="C49" s="7">
        <v>800094701</v>
      </c>
      <c r="D49" s="153" t="s">
        <v>838</v>
      </c>
      <c r="E49" s="7" t="s">
        <v>553</v>
      </c>
      <c r="F49" s="168">
        <v>19662783</v>
      </c>
      <c r="G49" s="10" t="s">
        <v>596</v>
      </c>
      <c r="H49" s="7"/>
      <c r="I49" s="7"/>
      <c r="J49" s="7" t="s">
        <v>688</v>
      </c>
      <c r="K49" s="7"/>
      <c r="L49" s="7"/>
      <c r="M49" s="7" t="s">
        <v>843</v>
      </c>
      <c r="N49" s="88" t="s">
        <v>286</v>
      </c>
      <c r="O49" s="7"/>
      <c r="P49" s="7"/>
      <c r="Q49" s="7"/>
      <c r="R49" s="532"/>
      <c r="S49" s="532"/>
      <c r="T49" s="7"/>
      <c r="U49" s="7"/>
      <c r="V49" s="7"/>
      <c r="W49" s="7"/>
      <c r="X49" s="7" t="s">
        <v>436</v>
      </c>
      <c r="Y49" s="7"/>
      <c r="Z49" s="7">
        <v>6</v>
      </c>
    </row>
    <row r="50" spans="1:26" ht="57">
      <c r="A50" s="7">
        <v>42</v>
      </c>
      <c r="B50" s="8" t="s">
        <v>255</v>
      </c>
      <c r="C50" s="7"/>
      <c r="D50" s="9" t="s">
        <v>827</v>
      </c>
      <c r="E50" s="7" t="s">
        <v>797</v>
      </c>
      <c r="F50" s="394">
        <v>15000000</v>
      </c>
      <c r="G50" s="10" t="s">
        <v>426</v>
      </c>
      <c r="H50" s="7"/>
      <c r="I50" s="7"/>
      <c r="J50" s="7" t="s">
        <v>688</v>
      </c>
      <c r="K50" s="7"/>
      <c r="L50" s="7"/>
      <c r="M50" s="7" t="s">
        <v>798</v>
      </c>
      <c r="N50" s="88" t="s">
        <v>286</v>
      </c>
      <c r="O50" s="7"/>
      <c r="P50" s="7"/>
      <c r="Q50" s="7"/>
      <c r="R50" s="532"/>
      <c r="S50" s="532"/>
      <c r="T50" s="7"/>
      <c r="U50" s="7"/>
      <c r="V50" s="7"/>
      <c r="W50" s="7"/>
      <c r="X50" s="7" t="s">
        <v>820</v>
      </c>
      <c r="Y50" s="7"/>
      <c r="Z50" s="7">
        <v>1</v>
      </c>
    </row>
    <row r="51" spans="1:26" ht="60">
      <c r="A51" s="7"/>
      <c r="B51" s="8" t="s">
        <v>255</v>
      </c>
      <c r="C51" s="7"/>
      <c r="D51" s="9" t="s">
        <v>1045</v>
      </c>
      <c r="E51" s="7" t="s">
        <v>1046</v>
      </c>
      <c r="F51" s="385">
        <v>15000000</v>
      </c>
      <c r="G51" s="385" t="s">
        <v>1047</v>
      </c>
      <c r="H51" s="7">
        <v>488</v>
      </c>
      <c r="I51" s="7"/>
      <c r="J51" s="7" t="s">
        <v>688</v>
      </c>
      <c r="K51" s="7"/>
      <c r="L51" s="7"/>
      <c r="M51" s="4" t="s">
        <v>768</v>
      </c>
      <c r="N51" s="88" t="s">
        <v>286</v>
      </c>
      <c r="O51" s="7"/>
      <c r="P51" s="7"/>
      <c r="Q51" s="7"/>
      <c r="R51" s="532"/>
      <c r="S51" s="532"/>
      <c r="T51" s="7"/>
      <c r="U51" s="7"/>
      <c r="V51" s="7"/>
      <c r="W51" s="7"/>
      <c r="X51" s="7" t="s">
        <v>1048</v>
      </c>
      <c r="Y51" s="7"/>
      <c r="Z51" s="7">
        <v>1</v>
      </c>
    </row>
    <row r="52" spans="1:26" ht="60">
      <c r="A52" s="7">
        <v>23</v>
      </c>
      <c r="B52" s="8" t="s">
        <v>472</v>
      </c>
      <c r="C52" s="7">
        <v>8000040182</v>
      </c>
      <c r="D52" s="22" t="s">
        <v>473</v>
      </c>
      <c r="E52" s="7" t="s">
        <v>28</v>
      </c>
      <c r="F52" s="24">
        <v>13576664</v>
      </c>
      <c r="G52" s="12" t="s">
        <v>475</v>
      </c>
      <c r="H52" s="7"/>
      <c r="I52" s="7"/>
      <c r="J52" s="7" t="s">
        <v>277</v>
      </c>
      <c r="K52" s="7"/>
      <c r="L52" s="7"/>
      <c r="M52" s="8" t="s">
        <v>484</v>
      </c>
      <c r="N52" s="85"/>
      <c r="O52" s="7"/>
      <c r="P52" s="7"/>
      <c r="Q52" s="7"/>
      <c r="R52" s="532"/>
      <c r="S52" s="532"/>
      <c r="T52" s="7"/>
      <c r="U52" s="7"/>
      <c r="V52" s="7"/>
      <c r="W52" s="7"/>
      <c r="X52" s="11" t="s">
        <v>476</v>
      </c>
      <c r="Y52" s="4"/>
      <c r="Z52" s="4"/>
    </row>
    <row r="53" spans="1:27" ht="57">
      <c r="A53" s="7">
        <v>229</v>
      </c>
      <c r="B53" s="8" t="s">
        <v>257</v>
      </c>
      <c r="C53" s="7"/>
      <c r="D53" s="9" t="s">
        <v>763</v>
      </c>
      <c r="E53" s="7" t="s">
        <v>590</v>
      </c>
      <c r="F53" s="394">
        <v>23788470</v>
      </c>
      <c r="G53" s="10" t="s">
        <v>710</v>
      </c>
      <c r="H53" s="7"/>
      <c r="I53" s="7"/>
      <c r="J53" s="7" t="s">
        <v>688</v>
      </c>
      <c r="K53" s="7"/>
      <c r="L53" s="7"/>
      <c r="M53" s="7" t="s">
        <v>711</v>
      </c>
      <c r="N53" s="88" t="s">
        <v>286</v>
      </c>
      <c r="O53" s="7"/>
      <c r="P53" s="7"/>
      <c r="Q53" s="7"/>
      <c r="R53" s="532"/>
      <c r="S53" s="532"/>
      <c r="T53" s="7"/>
      <c r="U53" s="7"/>
      <c r="V53" s="7"/>
      <c r="W53" s="7"/>
      <c r="X53" s="7" t="s">
        <v>764</v>
      </c>
      <c r="Y53" s="7"/>
      <c r="Z53" s="2"/>
      <c r="AA53" s="2"/>
    </row>
    <row r="54" spans="1:26" ht="75">
      <c r="A54" s="7">
        <v>176</v>
      </c>
      <c r="B54" s="8" t="s">
        <v>497</v>
      </c>
      <c r="C54" s="7"/>
      <c r="D54" s="22" t="s">
        <v>498</v>
      </c>
      <c r="E54" s="7" t="s">
        <v>499</v>
      </c>
      <c r="F54" s="24">
        <v>47401380</v>
      </c>
      <c r="G54" s="12" t="s">
        <v>418</v>
      </c>
      <c r="H54" s="7"/>
      <c r="I54" s="7"/>
      <c r="J54" s="7" t="s">
        <v>277</v>
      </c>
      <c r="K54" s="7"/>
      <c r="L54" s="7"/>
      <c r="M54" s="8" t="s">
        <v>500</v>
      </c>
      <c r="N54" s="85" t="s">
        <v>286</v>
      </c>
      <c r="O54" s="7"/>
      <c r="P54" s="7"/>
      <c r="Q54" s="7"/>
      <c r="R54" s="532"/>
      <c r="S54" s="532"/>
      <c r="T54" s="7"/>
      <c r="U54" s="7"/>
      <c r="V54" s="7"/>
      <c r="W54" s="7"/>
      <c r="X54" s="8" t="s">
        <v>501</v>
      </c>
      <c r="Y54" s="7"/>
      <c r="Z54" s="4">
        <v>2</v>
      </c>
    </row>
    <row r="55" spans="1:26" ht="75">
      <c r="A55" s="7">
        <v>38</v>
      </c>
      <c r="B55" s="8" t="s">
        <v>779</v>
      </c>
      <c r="C55" s="7">
        <v>890680026</v>
      </c>
      <c r="D55" s="153" t="s">
        <v>780</v>
      </c>
      <c r="E55" s="7" t="s">
        <v>600</v>
      </c>
      <c r="F55" s="394">
        <v>60041736</v>
      </c>
      <c r="G55" s="10" t="s">
        <v>781</v>
      </c>
      <c r="H55" s="7"/>
      <c r="I55" s="7"/>
      <c r="J55" s="7" t="s">
        <v>688</v>
      </c>
      <c r="K55" s="7"/>
      <c r="L55" s="7"/>
      <c r="M55" s="7" t="s">
        <v>782</v>
      </c>
      <c r="N55" s="88" t="s">
        <v>286</v>
      </c>
      <c r="O55" s="7"/>
      <c r="P55" s="7"/>
      <c r="Q55" s="7"/>
      <c r="R55" s="532"/>
      <c r="S55" s="532"/>
      <c r="T55" s="7"/>
      <c r="U55" s="7"/>
      <c r="V55" s="7"/>
      <c r="W55" s="7"/>
      <c r="X55" s="7" t="s">
        <v>783</v>
      </c>
      <c r="Y55" s="7"/>
      <c r="Z55" s="1">
        <v>8</v>
      </c>
    </row>
    <row r="56" spans="1:26" ht="57">
      <c r="A56" s="7">
        <v>1</v>
      </c>
      <c r="B56" s="8" t="s">
        <v>258</v>
      </c>
      <c r="C56" s="7">
        <v>8000734751</v>
      </c>
      <c r="D56" s="22" t="s">
        <v>282</v>
      </c>
      <c r="E56" s="7" t="s">
        <v>89</v>
      </c>
      <c r="F56" s="24">
        <v>3745292</v>
      </c>
      <c r="G56" s="10" t="s">
        <v>283</v>
      </c>
      <c r="H56" s="7">
        <v>2020000217</v>
      </c>
      <c r="I56" s="7"/>
      <c r="J56" s="7"/>
      <c r="K56" s="7" t="s">
        <v>11</v>
      </c>
      <c r="L56" s="7" t="s">
        <v>26</v>
      </c>
      <c r="M56" s="30" t="s">
        <v>22</v>
      </c>
      <c r="N56" s="85" t="s">
        <v>286</v>
      </c>
      <c r="O56" s="7"/>
      <c r="P56" s="8"/>
      <c r="Q56" s="8"/>
      <c r="R56" s="551"/>
      <c r="S56" s="551"/>
      <c r="T56" s="8"/>
      <c r="U56" s="8"/>
      <c r="V56" s="8"/>
      <c r="W56" s="8"/>
      <c r="X56" s="15" t="s">
        <v>284</v>
      </c>
      <c r="Y56" s="7"/>
      <c r="Z56" s="1">
        <v>6</v>
      </c>
    </row>
    <row r="57" spans="1:26" ht="57">
      <c r="A57" s="7">
        <v>3</v>
      </c>
      <c r="B57" s="8" t="s">
        <v>258</v>
      </c>
      <c r="C57" s="7">
        <v>8000734751</v>
      </c>
      <c r="D57" s="153" t="s">
        <v>831</v>
      </c>
      <c r="E57" s="7" t="s">
        <v>590</v>
      </c>
      <c r="F57" s="394">
        <v>6554261</v>
      </c>
      <c r="G57" s="10" t="s">
        <v>772</v>
      </c>
      <c r="H57" s="7">
        <v>2020000388</v>
      </c>
      <c r="I57" s="7"/>
      <c r="J57" s="7" t="s">
        <v>688</v>
      </c>
      <c r="K57" s="7"/>
      <c r="L57" s="7"/>
      <c r="M57" s="7" t="s">
        <v>18</v>
      </c>
      <c r="N57" s="88" t="s">
        <v>286</v>
      </c>
      <c r="O57" s="7"/>
      <c r="P57" s="7"/>
      <c r="Q57" s="7"/>
      <c r="R57" s="532"/>
      <c r="S57" s="532"/>
      <c r="T57" s="7"/>
      <c r="U57" s="7"/>
      <c r="V57" s="7"/>
      <c r="W57" s="7"/>
      <c r="X57" s="7" t="s">
        <v>832</v>
      </c>
      <c r="Y57" s="7"/>
      <c r="Z57" s="1">
        <v>6</v>
      </c>
    </row>
    <row r="58" spans="1:26" ht="57">
      <c r="A58" s="95">
        <v>1</v>
      </c>
      <c r="B58" s="402" t="s">
        <v>259</v>
      </c>
      <c r="C58" s="7"/>
      <c r="D58" s="153" t="s">
        <v>861</v>
      </c>
      <c r="E58" s="95" t="s">
        <v>58</v>
      </c>
      <c r="F58" s="93">
        <v>4681615</v>
      </c>
      <c r="G58" s="95" t="s">
        <v>851</v>
      </c>
      <c r="H58" s="7"/>
      <c r="I58" s="7"/>
      <c r="J58" s="7"/>
      <c r="K58" s="7"/>
      <c r="L58" s="7"/>
      <c r="M58" s="7" t="s">
        <v>852</v>
      </c>
      <c r="N58" s="88"/>
      <c r="O58" s="7"/>
      <c r="P58" s="7"/>
      <c r="Q58" s="7"/>
      <c r="R58" s="532"/>
      <c r="S58" s="532"/>
      <c r="T58" s="7"/>
      <c r="U58" s="7"/>
      <c r="V58" s="7"/>
      <c r="W58" s="7"/>
      <c r="X58" s="104" t="s">
        <v>853</v>
      </c>
      <c r="Y58" s="7"/>
      <c r="Z58" s="1">
        <v>6</v>
      </c>
    </row>
    <row r="59" spans="1:26" ht="285">
      <c r="A59" s="7">
        <v>177</v>
      </c>
      <c r="B59" s="8" t="s">
        <v>437</v>
      </c>
      <c r="C59" s="7">
        <v>8999993258</v>
      </c>
      <c r="D59" s="9" t="s">
        <v>438</v>
      </c>
      <c r="E59" s="7" t="s">
        <v>89</v>
      </c>
      <c r="F59" s="24">
        <v>157711988</v>
      </c>
      <c r="G59" s="10" t="s">
        <v>439</v>
      </c>
      <c r="H59" s="7"/>
      <c r="I59" s="7"/>
      <c r="J59" s="7" t="s">
        <v>405</v>
      </c>
      <c r="K59" s="7" t="s">
        <v>26</v>
      </c>
      <c r="L59" s="7"/>
      <c r="M59" s="8" t="s">
        <v>440</v>
      </c>
      <c r="N59" s="85" t="s">
        <v>286</v>
      </c>
      <c r="O59" s="8"/>
      <c r="P59" s="8"/>
      <c r="Q59" s="8"/>
      <c r="R59" s="551"/>
      <c r="S59" s="551"/>
      <c r="T59" s="7"/>
      <c r="U59" s="7"/>
      <c r="V59" s="8"/>
      <c r="W59" s="8"/>
      <c r="X59" s="8" t="s">
        <v>441</v>
      </c>
      <c r="Y59" s="161">
        <v>20</v>
      </c>
      <c r="Z59" s="1">
        <v>2</v>
      </c>
    </row>
    <row r="60" spans="1:26" ht="57" customHeight="1">
      <c r="A60" s="7">
        <v>458</v>
      </c>
      <c r="B60" s="7" t="s">
        <v>437</v>
      </c>
      <c r="C60" s="7"/>
      <c r="D60" s="9" t="s">
        <v>1144</v>
      </c>
      <c r="E60" s="7" t="s">
        <v>434</v>
      </c>
      <c r="F60" s="7" t="s">
        <v>1146</v>
      </c>
      <c r="G60" s="10" t="s">
        <v>1147</v>
      </c>
      <c r="H60" s="7"/>
      <c r="I60" s="7"/>
      <c r="J60" s="7" t="s">
        <v>688</v>
      </c>
      <c r="K60" s="7"/>
      <c r="L60" s="7"/>
      <c r="M60" s="7" t="s">
        <v>1148</v>
      </c>
      <c r="N60" s="88" t="s">
        <v>286</v>
      </c>
      <c r="O60" s="7"/>
      <c r="P60" s="7"/>
      <c r="Q60" s="7"/>
      <c r="R60" s="532"/>
      <c r="S60" s="532"/>
      <c r="T60" s="7"/>
      <c r="U60" s="7"/>
      <c r="V60" s="7"/>
      <c r="W60" s="7"/>
      <c r="X60" s="7" t="s">
        <v>1149</v>
      </c>
      <c r="Y60" s="7"/>
      <c r="Z60" s="1">
        <v>5</v>
      </c>
    </row>
    <row r="61" spans="1:26" ht="59.25" customHeight="1">
      <c r="A61" s="7">
        <v>3</v>
      </c>
      <c r="B61" s="8" t="s">
        <v>1135</v>
      </c>
      <c r="C61" s="7"/>
      <c r="D61" s="9" t="s">
        <v>1136</v>
      </c>
      <c r="E61" s="7" t="s">
        <v>1137</v>
      </c>
      <c r="F61" s="168">
        <v>2504639</v>
      </c>
      <c r="G61" s="10" t="s">
        <v>1138</v>
      </c>
      <c r="H61" s="7"/>
      <c r="I61" s="7"/>
      <c r="J61" s="7" t="s">
        <v>688</v>
      </c>
      <c r="K61" s="7"/>
      <c r="L61" s="7"/>
      <c r="M61" s="7" t="s">
        <v>1139</v>
      </c>
      <c r="N61" s="88" t="s">
        <v>286</v>
      </c>
      <c r="O61" s="7"/>
      <c r="P61" s="7"/>
      <c r="Q61" s="7"/>
      <c r="R61" s="532"/>
      <c r="S61" s="532"/>
      <c r="T61" s="7"/>
      <c r="U61" s="7"/>
      <c r="V61" s="7"/>
      <c r="W61" s="7"/>
      <c r="X61" s="7" t="s">
        <v>1140</v>
      </c>
      <c r="Y61" s="7"/>
      <c r="Z61" s="1">
        <v>4</v>
      </c>
    </row>
    <row r="62" spans="1:26" ht="58.5" customHeight="1">
      <c r="A62" s="7">
        <v>82</v>
      </c>
      <c r="B62" s="8" t="s">
        <v>429</v>
      </c>
      <c r="C62" s="7">
        <v>8999997189</v>
      </c>
      <c r="D62" s="153" t="s">
        <v>430</v>
      </c>
      <c r="E62" s="7" t="s">
        <v>28</v>
      </c>
      <c r="F62" s="24">
        <v>7490584</v>
      </c>
      <c r="G62" s="10" t="s">
        <v>431</v>
      </c>
      <c r="H62" s="7"/>
      <c r="I62" s="7"/>
      <c r="J62" s="7" t="s">
        <v>405</v>
      </c>
      <c r="K62" s="7"/>
      <c r="L62" s="7"/>
      <c r="M62" s="8" t="s">
        <v>432</v>
      </c>
      <c r="N62" s="85" t="s">
        <v>286</v>
      </c>
      <c r="O62" s="7"/>
      <c r="P62" s="7"/>
      <c r="Q62" s="7"/>
      <c r="R62" s="532"/>
      <c r="S62" s="532"/>
      <c r="T62" s="7"/>
      <c r="U62" s="7"/>
      <c r="V62" s="7"/>
      <c r="W62" s="7"/>
      <c r="X62" s="16" t="s">
        <v>461</v>
      </c>
      <c r="Y62" s="160"/>
      <c r="Z62" s="1">
        <v>3</v>
      </c>
    </row>
    <row r="63" spans="1:27" s="174" customFormat="1" ht="57">
      <c r="A63" s="7">
        <v>140</v>
      </c>
      <c r="B63" s="8" t="s">
        <v>429</v>
      </c>
      <c r="C63" s="7"/>
      <c r="D63" s="9" t="s">
        <v>1039</v>
      </c>
      <c r="E63" s="7" t="s">
        <v>753</v>
      </c>
      <c r="F63" s="385">
        <v>9363230</v>
      </c>
      <c r="G63" s="10" t="s">
        <v>1040</v>
      </c>
      <c r="H63" s="7"/>
      <c r="I63" s="7"/>
      <c r="J63" s="7" t="s">
        <v>688</v>
      </c>
      <c r="K63" s="7"/>
      <c r="L63" s="7"/>
      <c r="M63" s="7" t="s">
        <v>1041</v>
      </c>
      <c r="N63" s="88" t="s">
        <v>286</v>
      </c>
      <c r="O63" s="7"/>
      <c r="P63" s="7"/>
      <c r="Q63" s="7"/>
      <c r="R63" s="532"/>
      <c r="S63" s="532"/>
      <c r="T63" s="7"/>
      <c r="U63" s="7"/>
      <c r="V63" s="7"/>
      <c r="W63" s="7"/>
      <c r="X63" s="7" t="s">
        <v>1042</v>
      </c>
      <c r="Y63" s="7"/>
      <c r="Z63" s="1">
        <v>3</v>
      </c>
      <c r="AA63" s="1"/>
    </row>
    <row r="64" spans="1:26" ht="90">
      <c r="A64" s="7">
        <v>21</v>
      </c>
      <c r="B64" s="7" t="s">
        <v>326</v>
      </c>
      <c r="C64" s="7"/>
      <c r="D64" s="153" t="s">
        <v>1072</v>
      </c>
      <c r="E64" s="7" t="s">
        <v>1073</v>
      </c>
      <c r="F64" s="394">
        <v>42134535</v>
      </c>
      <c r="G64" s="10" t="s">
        <v>104</v>
      </c>
      <c r="H64" s="7"/>
      <c r="I64" s="7"/>
      <c r="J64" s="7" t="s">
        <v>688</v>
      </c>
      <c r="K64" s="7"/>
      <c r="L64" s="7"/>
      <c r="M64" s="7" t="s">
        <v>693</v>
      </c>
      <c r="N64" s="88" t="s">
        <v>286</v>
      </c>
      <c r="O64" s="7">
        <v>1</v>
      </c>
      <c r="P64" s="7" t="s">
        <v>1074</v>
      </c>
      <c r="Q64" s="7"/>
      <c r="R64" s="394">
        <v>1529339</v>
      </c>
      <c r="S64" s="394"/>
      <c r="T64" s="7"/>
      <c r="U64" s="7"/>
      <c r="V64" s="7" t="s">
        <v>1075</v>
      </c>
      <c r="W64" s="7"/>
      <c r="X64" s="7" t="s">
        <v>1076</v>
      </c>
      <c r="Y64" s="166"/>
      <c r="Z64" s="7">
        <v>2</v>
      </c>
    </row>
    <row r="65" spans="1:26" ht="105">
      <c r="A65" s="7">
        <v>1</v>
      </c>
      <c r="B65" s="8" t="s">
        <v>479</v>
      </c>
      <c r="C65" s="7">
        <v>8000741205</v>
      </c>
      <c r="D65" s="22" t="s">
        <v>481</v>
      </c>
      <c r="E65" s="7" t="s">
        <v>482</v>
      </c>
      <c r="F65" s="481">
        <v>44943504</v>
      </c>
      <c r="G65" s="12" t="s">
        <v>483</v>
      </c>
      <c r="H65" s="7"/>
      <c r="I65" s="7"/>
      <c r="J65" s="7" t="s">
        <v>277</v>
      </c>
      <c r="K65" s="7"/>
      <c r="L65" s="7"/>
      <c r="M65" s="8" t="s">
        <v>485</v>
      </c>
      <c r="N65" s="85" t="s">
        <v>286</v>
      </c>
      <c r="O65" s="20"/>
      <c r="P65" s="7"/>
      <c r="Q65" s="7"/>
      <c r="R65" s="532"/>
      <c r="S65" s="532"/>
      <c r="T65" s="7"/>
      <c r="U65" s="7"/>
      <c r="V65" s="7"/>
      <c r="W65" s="7"/>
      <c r="X65" s="16" t="s">
        <v>480</v>
      </c>
      <c r="Y65" s="166"/>
      <c r="Z65" s="7"/>
    </row>
    <row r="66" spans="1:26" ht="90">
      <c r="A66" s="7">
        <v>68</v>
      </c>
      <c r="B66" s="8" t="s">
        <v>413</v>
      </c>
      <c r="C66" s="7">
        <v>899999</v>
      </c>
      <c r="D66" s="153" t="s">
        <v>414</v>
      </c>
      <c r="E66" s="7" t="s">
        <v>415</v>
      </c>
      <c r="F66" s="481">
        <v>16853814</v>
      </c>
      <c r="G66" s="10" t="s">
        <v>205</v>
      </c>
      <c r="H66" s="7"/>
      <c r="I66" s="7"/>
      <c r="J66" s="7" t="s">
        <v>405</v>
      </c>
      <c r="K66" s="7" t="s">
        <v>399</v>
      </c>
      <c r="L66" s="7"/>
      <c r="M66" s="8" t="s">
        <v>206</v>
      </c>
      <c r="N66" s="85" t="s">
        <v>286</v>
      </c>
      <c r="O66" s="7"/>
      <c r="P66" s="8"/>
      <c r="Q66" s="8"/>
      <c r="R66" s="551"/>
      <c r="S66" s="551"/>
      <c r="T66" s="8"/>
      <c r="U66" s="8"/>
      <c r="V66" s="8"/>
      <c r="W66" s="8"/>
      <c r="X66" s="16" t="s">
        <v>416</v>
      </c>
      <c r="Y66" s="166"/>
      <c r="Z66" s="7"/>
    </row>
    <row r="67" spans="1:26" ht="75">
      <c r="A67" s="7">
        <v>68</v>
      </c>
      <c r="B67" s="8" t="s">
        <v>413</v>
      </c>
      <c r="C67" s="7"/>
      <c r="D67" s="153" t="s">
        <v>837</v>
      </c>
      <c r="E67" s="7" t="s">
        <v>89</v>
      </c>
      <c r="F67" s="394">
        <v>16853814</v>
      </c>
      <c r="G67" s="10" t="s">
        <v>205</v>
      </c>
      <c r="H67" s="7"/>
      <c r="I67" s="7"/>
      <c r="J67" s="7" t="s">
        <v>688</v>
      </c>
      <c r="K67" s="7"/>
      <c r="L67" s="7"/>
      <c r="M67" s="7" t="s">
        <v>596</v>
      </c>
      <c r="N67" s="88" t="s">
        <v>463</v>
      </c>
      <c r="O67" s="7"/>
      <c r="P67" s="7"/>
      <c r="Q67" s="7"/>
      <c r="R67" s="532"/>
      <c r="S67" s="532"/>
      <c r="T67" s="7"/>
      <c r="U67" s="7"/>
      <c r="V67" s="7"/>
      <c r="W67" s="7"/>
      <c r="X67" s="7" t="s">
        <v>416</v>
      </c>
      <c r="Y67" s="166"/>
      <c r="Z67" s="7">
        <v>7</v>
      </c>
    </row>
    <row r="68" spans="1:26" ht="75">
      <c r="A68" s="7">
        <v>83</v>
      </c>
      <c r="B68" s="8" t="s">
        <v>413</v>
      </c>
      <c r="C68" s="7"/>
      <c r="D68" s="153" t="s">
        <v>837</v>
      </c>
      <c r="E68" s="7" t="s">
        <v>553</v>
      </c>
      <c r="F68" s="394">
        <v>32771305</v>
      </c>
      <c r="G68" s="10" t="s">
        <v>847</v>
      </c>
      <c r="H68" s="7"/>
      <c r="I68" s="7"/>
      <c r="J68" s="7" t="s">
        <v>688</v>
      </c>
      <c r="K68" s="7"/>
      <c r="L68" s="7"/>
      <c r="M68" s="7" t="s">
        <v>848</v>
      </c>
      <c r="N68" s="88" t="s">
        <v>286</v>
      </c>
      <c r="O68" s="7"/>
      <c r="P68" s="7"/>
      <c r="Q68" s="7"/>
      <c r="R68" s="532"/>
      <c r="S68" s="532"/>
      <c r="T68" s="7"/>
      <c r="U68" s="7"/>
      <c r="V68" s="7"/>
      <c r="W68" s="7"/>
      <c r="X68" s="7" t="s">
        <v>416</v>
      </c>
      <c r="Y68" s="166"/>
      <c r="Z68" s="7">
        <v>2</v>
      </c>
    </row>
    <row r="69" spans="1:27" ht="75">
      <c r="A69" s="5">
        <v>4</v>
      </c>
      <c r="B69" s="13" t="s">
        <v>120</v>
      </c>
      <c r="C69" s="5">
        <v>8000856121</v>
      </c>
      <c r="D69" s="22" t="s">
        <v>121</v>
      </c>
      <c r="E69" s="5" t="s">
        <v>28</v>
      </c>
      <c r="F69" s="25">
        <v>8895069</v>
      </c>
      <c r="G69" s="14" t="s">
        <v>122</v>
      </c>
      <c r="H69" s="5">
        <v>2020000067</v>
      </c>
      <c r="I69" s="5"/>
      <c r="J69" s="7" t="s">
        <v>277</v>
      </c>
      <c r="K69" s="5" t="s">
        <v>11</v>
      </c>
      <c r="L69" s="5" t="s">
        <v>26</v>
      </c>
      <c r="M69" s="13" t="s">
        <v>123</v>
      </c>
      <c r="N69" s="85" t="s">
        <v>286</v>
      </c>
      <c r="O69" s="5"/>
      <c r="P69" s="13"/>
      <c r="Q69" s="13"/>
      <c r="R69" s="554"/>
      <c r="S69" s="554"/>
      <c r="T69" s="13"/>
      <c r="U69" s="13"/>
      <c r="V69" s="13"/>
      <c r="W69" s="13"/>
      <c r="X69" s="27" t="s">
        <v>124</v>
      </c>
      <c r="Y69" s="392" t="s">
        <v>295</v>
      </c>
      <c r="Z69" s="7"/>
      <c r="AA69" s="174"/>
    </row>
    <row r="70" spans="1:26" ht="285">
      <c r="A70" s="7">
        <v>2</v>
      </c>
      <c r="B70" s="8" t="s">
        <v>402</v>
      </c>
      <c r="C70" s="151">
        <v>8999994328</v>
      </c>
      <c r="D70" s="152" t="s">
        <v>403</v>
      </c>
      <c r="E70" s="7" t="s">
        <v>394</v>
      </c>
      <c r="F70" s="481">
        <v>39325566</v>
      </c>
      <c r="G70" s="10" t="s">
        <v>404</v>
      </c>
      <c r="H70" s="7">
        <v>2020000174</v>
      </c>
      <c r="I70" s="7"/>
      <c r="J70" s="7" t="s">
        <v>405</v>
      </c>
      <c r="K70" s="7" t="s">
        <v>11</v>
      </c>
      <c r="L70" s="7" t="s">
        <v>26</v>
      </c>
      <c r="M70" s="8" t="s">
        <v>406</v>
      </c>
      <c r="N70" s="85" t="s">
        <v>286</v>
      </c>
      <c r="O70" s="7"/>
      <c r="P70" s="8"/>
      <c r="Q70" s="8"/>
      <c r="R70" s="551"/>
      <c r="S70" s="551"/>
      <c r="T70" s="8"/>
      <c r="U70" s="8"/>
      <c r="V70" s="8"/>
      <c r="W70" s="8"/>
      <c r="X70" s="16" t="s">
        <v>407</v>
      </c>
      <c r="Y70" s="166"/>
      <c r="Z70" s="7">
        <v>6</v>
      </c>
    </row>
    <row r="71" spans="1:26" ht="75">
      <c r="A71" s="7">
        <v>1</v>
      </c>
      <c r="B71" s="8" t="s">
        <v>42</v>
      </c>
      <c r="C71" s="7">
        <v>8000947161</v>
      </c>
      <c r="D71" s="22" t="s">
        <v>77</v>
      </c>
      <c r="E71" s="7" t="s">
        <v>28</v>
      </c>
      <c r="F71" s="481">
        <v>18726460</v>
      </c>
      <c r="G71" s="10" t="s">
        <v>43</v>
      </c>
      <c r="H71" s="7">
        <v>2020000072</v>
      </c>
      <c r="I71" s="7"/>
      <c r="J71" s="7" t="s">
        <v>277</v>
      </c>
      <c r="K71" s="7" t="s">
        <v>11</v>
      </c>
      <c r="L71" s="7" t="s">
        <v>26</v>
      </c>
      <c r="M71" s="8" t="s">
        <v>44</v>
      </c>
      <c r="N71" s="85" t="s">
        <v>286</v>
      </c>
      <c r="O71" s="8"/>
      <c r="P71" s="8"/>
      <c r="Q71" s="8"/>
      <c r="R71" s="558"/>
      <c r="S71" s="558"/>
      <c r="T71" s="8"/>
      <c r="U71" s="8"/>
      <c r="V71" s="8"/>
      <c r="W71" s="8"/>
      <c r="X71" s="16" t="s">
        <v>45</v>
      </c>
      <c r="Y71" s="166"/>
      <c r="Z71" s="7">
        <v>10</v>
      </c>
    </row>
    <row r="72" spans="1:26" ht="57">
      <c r="A72" s="7">
        <v>3</v>
      </c>
      <c r="B72" s="8" t="s">
        <v>42</v>
      </c>
      <c r="C72" s="7"/>
      <c r="D72" s="9" t="s">
        <v>77</v>
      </c>
      <c r="E72" s="7" t="s">
        <v>415</v>
      </c>
      <c r="F72" s="386" t="s">
        <v>819</v>
      </c>
      <c r="G72" s="351" t="s">
        <v>206</v>
      </c>
      <c r="H72" s="7"/>
      <c r="I72" s="7"/>
      <c r="J72" s="7" t="s">
        <v>688</v>
      </c>
      <c r="K72" s="7"/>
      <c r="L72" s="7"/>
      <c r="M72" s="7" t="s">
        <v>799</v>
      </c>
      <c r="N72" s="88" t="s">
        <v>286</v>
      </c>
      <c r="O72" s="7"/>
      <c r="P72" s="7"/>
      <c r="Q72" s="7"/>
      <c r="R72" s="532"/>
      <c r="S72" s="532"/>
      <c r="T72" s="7"/>
      <c r="U72" s="7"/>
      <c r="V72" s="7"/>
      <c r="W72" s="7"/>
      <c r="X72" s="7" t="s">
        <v>820</v>
      </c>
      <c r="Y72" s="166"/>
      <c r="Z72" s="7">
        <v>8</v>
      </c>
    </row>
    <row r="73" spans="1:26" ht="60">
      <c r="A73" s="7">
        <v>4</v>
      </c>
      <c r="B73" s="8" t="s">
        <v>42</v>
      </c>
      <c r="C73" s="7"/>
      <c r="D73" s="153" t="s">
        <v>828</v>
      </c>
      <c r="E73" s="7" t="s">
        <v>89</v>
      </c>
      <c r="F73" s="394">
        <v>11235876</v>
      </c>
      <c r="G73" s="10" t="s">
        <v>794</v>
      </c>
      <c r="H73" s="7"/>
      <c r="I73" s="7"/>
      <c r="J73" s="7" t="s">
        <v>688</v>
      </c>
      <c r="K73" s="7"/>
      <c r="L73" s="7"/>
      <c r="M73" s="7" t="s">
        <v>795</v>
      </c>
      <c r="N73" s="88" t="s">
        <v>286</v>
      </c>
      <c r="O73" s="7"/>
      <c r="P73" s="7"/>
      <c r="Q73" s="7"/>
      <c r="R73" s="532"/>
      <c r="S73" s="532"/>
      <c r="T73" s="7"/>
      <c r="U73" s="7"/>
      <c r="V73" s="7"/>
      <c r="W73" s="7"/>
      <c r="X73" s="7" t="s">
        <v>796</v>
      </c>
      <c r="Y73" s="7"/>
      <c r="Z73" s="4">
        <v>3</v>
      </c>
    </row>
    <row r="74" spans="1:26" ht="57">
      <c r="A74" s="7">
        <v>6</v>
      </c>
      <c r="B74" s="8" t="s">
        <v>770</v>
      </c>
      <c r="C74" s="7">
        <v>899999431</v>
      </c>
      <c r="D74" s="9" t="s">
        <v>771</v>
      </c>
      <c r="E74" s="7" t="s">
        <v>590</v>
      </c>
      <c r="F74" s="394">
        <v>16853814</v>
      </c>
      <c r="G74" s="10" t="s">
        <v>772</v>
      </c>
      <c r="H74" s="7"/>
      <c r="I74" s="7"/>
      <c r="J74" s="7" t="s">
        <v>688</v>
      </c>
      <c r="K74" s="7"/>
      <c r="L74" s="7"/>
      <c r="M74" s="7" t="s">
        <v>773</v>
      </c>
      <c r="N74" s="88" t="s">
        <v>286</v>
      </c>
      <c r="O74" s="7"/>
      <c r="P74" s="7"/>
      <c r="Q74" s="7"/>
      <c r="R74" s="532"/>
      <c r="S74" s="532"/>
      <c r="T74" s="7"/>
      <c r="U74" s="7"/>
      <c r="V74" s="7"/>
      <c r="W74" s="7"/>
      <c r="X74" s="7" t="s">
        <v>774</v>
      </c>
      <c r="Y74" s="7"/>
      <c r="Z74" s="1">
        <v>3</v>
      </c>
    </row>
    <row r="75" spans="1:26" ht="57.75" thickBot="1">
      <c r="A75" s="7">
        <v>4</v>
      </c>
      <c r="B75" s="8" t="s">
        <v>770</v>
      </c>
      <c r="C75" s="7">
        <v>899999431</v>
      </c>
      <c r="D75" s="9" t="s">
        <v>771</v>
      </c>
      <c r="E75" s="7" t="s">
        <v>89</v>
      </c>
      <c r="F75" s="394">
        <v>8426907</v>
      </c>
      <c r="G75" s="10" t="s">
        <v>431</v>
      </c>
      <c r="H75" s="7"/>
      <c r="I75" s="7"/>
      <c r="J75" s="7" t="s">
        <v>688</v>
      </c>
      <c r="K75" s="7"/>
      <c r="L75" s="7"/>
      <c r="M75" s="7" t="s">
        <v>775</v>
      </c>
      <c r="N75" s="88" t="s">
        <v>463</v>
      </c>
      <c r="O75" s="7"/>
      <c r="P75" s="7"/>
      <c r="Q75" s="7"/>
      <c r="R75" s="532"/>
      <c r="S75" s="532"/>
      <c r="T75" s="7"/>
      <c r="U75" s="7"/>
      <c r="V75" s="7"/>
      <c r="W75" s="7"/>
      <c r="X75" s="390" t="s">
        <v>774</v>
      </c>
      <c r="Y75" s="7"/>
      <c r="Z75" s="4"/>
    </row>
    <row r="76" spans="1:26" ht="57.75" thickBot="1">
      <c r="A76" s="4">
        <v>3</v>
      </c>
      <c r="B76" s="180" t="s">
        <v>133</v>
      </c>
      <c r="C76" s="7">
        <v>8906800591</v>
      </c>
      <c r="D76" s="22" t="s">
        <v>134</v>
      </c>
      <c r="E76" s="387" t="s">
        <v>118</v>
      </c>
      <c r="F76" s="481">
        <v>13167050</v>
      </c>
      <c r="G76" s="389" t="s">
        <v>41</v>
      </c>
      <c r="H76" s="7">
        <v>2020000039</v>
      </c>
      <c r="I76" s="7">
        <v>2020000101</v>
      </c>
      <c r="J76" s="7" t="s">
        <v>277</v>
      </c>
      <c r="K76" s="7"/>
      <c r="L76" s="7" t="s">
        <v>26</v>
      </c>
      <c r="M76" s="8" t="s">
        <v>22</v>
      </c>
      <c r="N76" s="85" t="s">
        <v>286</v>
      </c>
      <c r="O76" s="7"/>
      <c r="P76" s="8"/>
      <c r="Q76" s="8"/>
      <c r="R76" s="551"/>
      <c r="S76" s="551"/>
      <c r="T76" s="8"/>
      <c r="U76" s="8"/>
      <c r="V76" s="8"/>
      <c r="W76" s="8"/>
      <c r="X76" s="180" t="s">
        <v>135</v>
      </c>
      <c r="Y76" s="7"/>
      <c r="Z76" s="4">
        <v>3</v>
      </c>
    </row>
    <row r="77" spans="1:26" ht="75.75" thickBot="1">
      <c r="A77" s="7">
        <v>6</v>
      </c>
      <c r="B77" s="8" t="s">
        <v>133</v>
      </c>
      <c r="C77" s="388" t="s">
        <v>846</v>
      </c>
      <c r="D77" s="153" t="s">
        <v>845</v>
      </c>
      <c r="E77" s="7" t="s">
        <v>504</v>
      </c>
      <c r="F77" s="394">
        <v>13167050</v>
      </c>
      <c r="G77" s="389" t="s">
        <v>558</v>
      </c>
      <c r="H77" s="7"/>
      <c r="I77" s="7"/>
      <c r="J77" s="7" t="s">
        <v>688</v>
      </c>
      <c r="K77" s="7"/>
      <c r="L77" s="7"/>
      <c r="M77" s="7" t="s">
        <v>18</v>
      </c>
      <c r="N77" s="88" t="s">
        <v>286</v>
      </c>
      <c r="O77" s="7"/>
      <c r="P77" s="7"/>
      <c r="Q77" s="7"/>
      <c r="R77" s="532"/>
      <c r="S77" s="532"/>
      <c r="T77" s="7"/>
      <c r="U77" s="7"/>
      <c r="V77" s="7"/>
      <c r="W77" s="7"/>
      <c r="X77" s="7" t="s">
        <v>844</v>
      </c>
      <c r="Y77" s="7"/>
      <c r="Z77" s="4">
        <v>4</v>
      </c>
    </row>
    <row r="78" spans="1:26" ht="75">
      <c r="A78" s="7">
        <v>84</v>
      </c>
      <c r="B78" s="8" t="s">
        <v>447</v>
      </c>
      <c r="C78" s="7">
        <v>8605270461</v>
      </c>
      <c r="D78" s="9" t="s">
        <v>448</v>
      </c>
      <c r="E78" s="7" t="s">
        <v>449</v>
      </c>
      <c r="F78" s="481">
        <v>42134535</v>
      </c>
      <c r="G78" s="10" t="s">
        <v>450</v>
      </c>
      <c r="H78" s="7"/>
      <c r="I78" s="7"/>
      <c r="J78" s="7" t="s">
        <v>405</v>
      </c>
      <c r="K78" s="7" t="s">
        <v>26</v>
      </c>
      <c r="L78" s="7"/>
      <c r="M78" s="8" t="s">
        <v>451</v>
      </c>
      <c r="N78" s="85" t="s">
        <v>286</v>
      </c>
      <c r="O78" s="7"/>
      <c r="P78" s="7"/>
      <c r="Q78" s="7"/>
      <c r="R78" s="532"/>
      <c r="S78" s="532"/>
      <c r="T78" s="7"/>
      <c r="U78" s="7"/>
      <c r="V78" s="7"/>
      <c r="W78" s="7"/>
      <c r="X78" s="8" t="s">
        <v>452</v>
      </c>
      <c r="Y78" s="161">
        <v>5</v>
      </c>
      <c r="Z78" s="4">
        <v>4</v>
      </c>
    </row>
    <row r="79" spans="1:26" ht="71.25">
      <c r="A79" s="7">
        <v>174</v>
      </c>
      <c r="B79" s="8" t="s">
        <v>447</v>
      </c>
      <c r="C79" s="7">
        <v>8605270461</v>
      </c>
      <c r="D79" s="153" t="s">
        <v>1066</v>
      </c>
      <c r="E79" s="7" t="s">
        <v>1067</v>
      </c>
      <c r="F79" s="394">
        <v>25017385</v>
      </c>
      <c r="G79" s="10" t="s">
        <v>1068</v>
      </c>
      <c r="H79" s="7">
        <v>2020000539</v>
      </c>
      <c r="I79" s="7"/>
      <c r="J79" s="7" t="s">
        <v>688</v>
      </c>
      <c r="K79" s="7"/>
      <c r="L79" s="7"/>
      <c r="M79" s="7" t="s">
        <v>1069</v>
      </c>
      <c r="N79" s="88" t="s">
        <v>286</v>
      </c>
      <c r="O79" s="7">
        <v>1</v>
      </c>
      <c r="P79" s="7"/>
      <c r="Q79" s="7">
        <v>1</v>
      </c>
      <c r="R79" s="532">
        <v>3745300</v>
      </c>
      <c r="S79" s="532">
        <v>28762686</v>
      </c>
      <c r="T79" s="7"/>
      <c r="U79" s="7"/>
      <c r="V79" s="7"/>
      <c r="W79" s="7"/>
      <c r="X79" s="7" t="s">
        <v>1070</v>
      </c>
      <c r="Y79" s="7"/>
      <c r="Z79" s="4"/>
    </row>
    <row r="80" spans="1:26" ht="105">
      <c r="A80" s="7">
        <v>17</v>
      </c>
      <c r="B80" s="8" t="s">
        <v>421</v>
      </c>
      <c r="C80" s="7">
        <v>8000934375</v>
      </c>
      <c r="D80" s="9" t="s">
        <v>422</v>
      </c>
      <c r="E80" s="7" t="s">
        <v>28</v>
      </c>
      <c r="F80" s="481">
        <v>28183323</v>
      </c>
      <c r="G80" s="10">
        <v>43897</v>
      </c>
      <c r="H80" s="7"/>
      <c r="I80" s="7"/>
      <c r="J80" s="7" t="s">
        <v>405</v>
      </c>
      <c r="K80" s="7"/>
      <c r="L80" s="7"/>
      <c r="M80" s="8" t="s">
        <v>423</v>
      </c>
      <c r="N80" s="85" t="s">
        <v>286</v>
      </c>
      <c r="O80" s="7"/>
      <c r="P80" s="8"/>
      <c r="Q80" s="8"/>
      <c r="R80" s="551"/>
      <c r="S80" s="551"/>
      <c r="T80" s="8"/>
      <c r="U80" s="8"/>
      <c r="V80" s="8"/>
      <c r="W80" s="8"/>
      <c r="X80" s="154" t="s">
        <v>424</v>
      </c>
      <c r="Y80" s="7"/>
      <c r="Z80" s="4">
        <v>1</v>
      </c>
    </row>
    <row r="81" spans="1:26" ht="57">
      <c r="A81" s="7">
        <v>2</v>
      </c>
      <c r="B81" s="8" t="s">
        <v>611</v>
      </c>
      <c r="C81" s="7"/>
      <c r="D81" s="22" t="s">
        <v>612</v>
      </c>
      <c r="E81" s="7" t="s">
        <v>590</v>
      </c>
      <c r="F81" s="176">
        <v>11235876</v>
      </c>
      <c r="G81" s="10" t="s">
        <v>406</v>
      </c>
      <c r="H81" s="7"/>
      <c r="I81" s="7"/>
      <c r="J81" s="7" t="s">
        <v>535</v>
      </c>
      <c r="K81" s="7"/>
      <c r="L81" s="7"/>
      <c r="M81" s="8" t="s">
        <v>613</v>
      </c>
      <c r="N81" s="85" t="s">
        <v>286</v>
      </c>
      <c r="O81" s="7">
        <v>1</v>
      </c>
      <c r="P81" s="7"/>
      <c r="Q81" s="7"/>
      <c r="R81" s="532">
        <v>5617938</v>
      </c>
      <c r="S81" s="532">
        <v>16853814</v>
      </c>
      <c r="T81" s="7" t="s">
        <v>89</v>
      </c>
      <c r="U81" s="7" t="s">
        <v>600</v>
      </c>
      <c r="V81" s="7" t="s">
        <v>782</v>
      </c>
      <c r="W81" s="7"/>
      <c r="X81" s="8" t="s">
        <v>614</v>
      </c>
      <c r="Y81" s="7"/>
      <c r="Z81" s="4"/>
    </row>
    <row r="82" spans="1:26" ht="75">
      <c r="A82" s="7">
        <v>2</v>
      </c>
      <c r="B82" s="8" t="s">
        <v>548</v>
      </c>
      <c r="C82" s="7">
        <v>89999994224</v>
      </c>
      <c r="D82" s="22" t="s">
        <v>549</v>
      </c>
      <c r="E82" s="7" t="s">
        <v>89</v>
      </c>
      <c r="F82" s="394">
        <v>22471752</v>
      </c>
      <c r="G82" s="10" t="s">
        <v>550</v>
      </c>
      <c r="H82" s="7"/>
      <c r="I82" s="7"/>
      <c r="J82" s="7" t="s">
        <v>535</v>
      </c>
      <c r="K82" s="7"/>
      <c r="L82" s="7"/>
      <c r="M82" s="8" t="s">
        <v>551</v>
      </c>
      <c r="N82" s="158" t="s">
        <v>463</v>
      </c>
      <c r="O82" s="7"/>
      <c r="P82" s="7"/>
      <c r="Q82" s="7"/>
      <c r="R82" s="532"/>
      <c r="S82" s="532"/>
      <c r="T82" s="7"/>
      <c r="U82" s="7"/>
      <c r="V82" s="7"/>
      <c r="W82" s="7"/>
      <c r="X82" s="8" t="s">
        <v>552</v>
      </c>
      <c r="Y82" s="7"/>
      <c r="Z82" s="1">
        <v>6</v>
      </c>
    </row>
    <row r="83" spans="1:25" ht="75">
      <c r="A83" s="7">
        <v>4</v>
      </c>
      <c r="B83" s="8" t="s">
        <v>548</v>
      </c>
      <c r="C83" s="7"/>
      <c r="D83" s="9" t="s">
        <v>826</v>
      </c>
      <c r="E83" s="7" t="s">
        <v>28</v>
      </c>
      <c r="F83" s="394">
        <v>35000000</v>
      </c>
      <c r="G83" s="10" t="s">
        <v>799</v>
      </c>
      <c r="H83" s="7"/>
      <c r="I83" s="7"/>
      <c r="J83" s="7" t="s">
        <v>688</v>
      </c>
      <c r="K83" s="7"/>
      <c r="L83" s="7"/>
      <c r="M83" s="7" t="s">
        <v>800</v>
      </c>
      <c r="N83" s="88" t="s">
        <v>286</v>
      </c>
      <c r="O83" s="7"/>
      <c r="P83" s="7"/>
      <c r="Q83" s="7"/>
      <c r="R83" s="532"/>
      <c r="S83" s="532"/>
      <c r="T83" s="7"/>
      <c r="U83" s="7"/>
      <c r="V83" s="7"/>
      <c r="W83" s="7"/>
      <c r="X83" s="7" t="s">
        <v>801</v>
      </c>
      <c r="Y83" s="7"/>
    </row>
    <row r="84" spans="1:26" ht="165">
      <c r="A84" s="5">
        <v>1</v>
      </c>
      <c r="B84" s="13" t="s">
        <v>87</v>
      </c>
      <c r="C84" s="5">
        <v>8000947525</v>
      </c>
      <c r="D84" s="22" t="s">
        <v>88</v>
      </c>
      <c r="E84" s="5" t="s">
        <v>89</v>
      </c>
      <c r="F84" s="25">
        <v>28089690</v>
      </c>
      <c r="G84" s="14" t="s">
        <v>90</v>
      </c>
      <c r="H84" s="5">
        <v>202000063</v>
      </c>
      <c r="I84" s="5"/>
      <c r="J84" s="7" t="s">
        <v>277</v>
      </c>
      <c r="K84" s="5" t="s">
        <v>11</v>
      </c>
      <c r="L84" s="5" t="s">
        <v>26</v>
      </c>
      <c r="M84" s="13" t="s">
        <v>91</v>
      </c>
      <c r="N84" s="85" t="s">
        <v>286</v>
      </c>
      <c r="O84" s="5"/>
      <c r="P84" s="13"/>
      <c r="Q84" s="13"/>
      <c r="R84" s="554"/>
      <c r="S84" s="554"/>
      <c r="T84" s="13"/>
      <c r="U84" s="13"/>
      <c r="V84" s="27"/>
      <c r="W84" s="177">
        <v>44002</v>
      </c>
      <c r="X84" s="18" t="s">
        <v>92</v>
      </c>
      <c r="Y84" s="5"/>
      <c r="Z84" s="1">
        <v>4</v>
      </c>
    </row>
    <row r="85" spans="1:26" ht="135">
      <c r="A85" s="7">
        <v>4</v>
      </c>
      <c r="B85" s="7" t="s">
        <v>87</v>
      </c>
      <c r="C85" s="7"/>
      <c r="D85" s="9" t="s">
        <v>1145</v>
      </c>
      <c r="E85" s="7" t="s">
        <v>28</v>
      </c>
      <c r="F85" s="7" t="s">
        <v>1150</v>
      </c>
      <c r="G85" s="10" t="s">
        <v>1151</v>
      </c>
      <c r="H85" s="7"/>
      <c r="I85" s="7"/>
      <c r="J85" s="7" t="s">
        <v>688</v>
      </c>
      <c r="K85" s="7"/>
      <c r="L85" s="7"/>
      <c r="M85" s="7" t="s">
        <v>998</v>
      </c>
      <c r="N85" s="88" t="s">
        <v>286</v>
      </c>
      <c r="O85" s="7">
        <v>1</v>
      </c>
      <c r="P85" s="7" t="s">
        <v>1152</v>
      </c>
      <c r="Q85" s="7"/>
      <c r="R85" s="559">
        <v>18726460</v>
      </c>
      <c r="S85" s="559"/>
      <c r="T85" s="7"/>
      <c r="U85" s="7"/>
      <c r="V85" s="7"/>
      <c r="W85" s="7" t="s">
        <v>1153</v>
      </c>
      <c r="X85" s="7" t="s">
        <v>1154</v>
      </c>
      <c r="Y85" s="7"/>
      <c r="Z85" s="1">
        <v>12</v>
      </c>
    </row>
    <row r="86" spans="1:26" ht="105">
      <c r="A86" s="5">
        <v>2</v>
      </c>
      <c r="B86" s="13" t="s">
        <v>112</v>
      </c>
      <c r="C86" s="5">
        <v>8999993724</v>
      </c>
      <c r="D86" s="22" t="s">
        <v>113</v>
      </c>
      <c r="E86" s="5" t="s">
        <v>28</v>
      </c>
      <c r="F86" s="25">
        <v>40027824</v>
      </c>
      <c r="G86" s="14" t="s">
        <v>49</v>
      </c>
      <c r="H86" s="5" t="s">
        <v>114</v>
      </c>
      <c r="I86" s="5"/>
      <c r="J86" s="7" t="s">
        <v>277</v>
      </c>
      <c r="K86" s="5" t="s">
        <v>11</v>
      </c>
      <c r="L86" s="5" t="s">
        <v>26</v>
      </c>
      <c r="M86" s="13" t="s">
        <v>44</v>
      </c>
      <c r="N86" s="85" t="s">
        <v>286</v>
      </c>
      <c r="O86" s="5"/>
      <c r="P86" s="13"/>
      <c r="Q86" s="13"/>
      <c r="R86" s="554"/>
      <c r="S86" s="554"/>
      <c r="T86" s="13"/>
      <c r="U86" s="13"/>
      <c r="V86" s="13"/>
      <c r="W86" s="27"/>
      <c r="X86" s="27" t="s">
        <v>115</v>
      </c>
      <c r="Y86" s="5"/>
      <c r="Z86" s="1">
        <v>1</v>
      </c>
    </row>
    <row r="87" spans="1:26" ht="90">
      <c r="A87" s="7">
        <v>5</v>
      </c>
      <c r="B87" s="8" t="s">
        <v>112</v>
      </c>
      <c r="C87" s="7">
        <v>8999993724</v>
      </c>
      <c r="D87" s="9" t="s">
        <v>113</v>
      </c>
      <c r="E87" s="7" t="s">
        <v>553</v>
      </c>
      <c r="F87" s="394">
        <v>62265504</v>
      </c>
      <c r="G87" s="10" t="s">
        <v>206</v>
      </c>
      <c r="H87" s="7">
        <v>2020000443</v>
      </c>
      <c r="I87" s="7">
        <v>2020000455</v>
      </c>
      <c r="J87" s="7" t="s">
        <v>688</v>
      </c>
      <c r="K87" s="7"/>
      <c r="L87" s="7"/>
      <c r="M87" s="7" t="s">
        <v>843</v>
      </c>
      <c r="N87" s="88" t="s">
        <v>286</v>
      </c>
      <c r="O87" s="7"/>
      <c r="P87" s="7"/>
      <c r="Q87" s="7"/>
      <c r="R87" s="532"/>
      <c r="S87" s="532"/>
      <c r="T87" s="7"/>
      <c r="U87" s="7"/>
      <c r="V87" s="7"/>
      <c r="W87" s="7"/>
      <c r="X87" s="7" t="s">
        <v>1071</v>
      </c>
      <c r="Y87" s="7"/>
      <c r="Z87" s="1">
        <v>1</v>
      </c>
    </row>
    <row r="88" spans="1:26" ht="75">
      <c r="A88" s="7">
        <v>1</v>
      </c>
      <c r="B88" s="8" t="s">
        <v>270</v>
      </c>
      <c r="C88" s="7">
        <v>8906804370</v>
      </c>
      <c r="D88" s="9" t="s">
        <v>1023</v>
      </c>
      <c r="E88" s="7" t="s">
        <v>1024</v>
      </c>
      <c r="F88" s="385">
        <v>9925024</v>
      </c>
      <c r="G88" s="10" t="s">
        <v>475</v>
      </c>
      <c r="H88" s="7">
        <v>2020000145</v>
      </c>
      <c r="I88" s="7"/>
      <c r="J88" s="7" t="s">
        <v>688</v>
      </c>
      <c r="K88" s="7"/>
      <c r="L88" s="7"/>
      <c r="M88" s="7" t="s">
        <v>1025</v>
      </c>
      <c r="N88" s="88" t="s">
        <v>463</v>
      </c>
      <c r="O88" s="7"/>
      <c r="P88" s="7"/>
      <c r="Q88" s="7"/>
      <c r="R88" s="532"/>
      <c r="S88" s="532"/>
      <c r="T88" s="7"/>
      <c r="U88" s="7"/>
      <c r="V88" s="7"/>
      <c r="W88" s="7"/>
      <c r="X88" s="7" t="s">
        <v>1026</v>
      </c>
      <c r="Y88" s="7"/>
      <c r="Z88" s="1">
        <v>4</v>
      </c>
    </row>
    <row r="89" spans="1:26" ht="66" customHeight="1">
      <c r="A89" s="7">
        <v>3</v>
      </c>
      <c r="B89" s="8" t="s">
        <v>270</v>
      </c>
      <c r="C89" s="7">
        <v>8906804370</v>
      </c>
      <c r="D89" s="9" t="s">
        <v>1023</v>
      </c>
      <c r="E89" s="7" t="s">
        <v>600</v>
      </c>
      <c r="F89" s="385">
        <v>58988349</v>
      </c>
      <c r="G89" s="10" t="s">
        <v>1027</v>
      </c>
      <c r="H89" s="7">
        <v>2020000239</v>
      </c>
      <c r="I89" s="7">
        <v>2020000266</v>
      </c>
      <c r="J89" s="7" t="s">
        <v>688</v>
      </c>
      <c r="K89" s="7"/>
      <c r="L89" s="7"/>
      <c r="M89" s="7" t="s">
        <v>1028</v>
      </c>
      <c r="N89" s="88" t="s">
        <v>286</v>
      </c>
      <c r="O89" s="7"/>
      <c r="P89" s="7"/>
      <c r="Q89" s="7"/>
      <c r="R89" s="532"/>
      <c r="S89" s="532"/>
      <c r="T89" s="7"/>
      <c r="U89" s="7"/>
      <c r="V89" s="7"/>
      <c r="W89" s="7"/>
      <c r="X89" s="7" t="s">
        <v>1029</v>
      </c>
      <c r="Y89" s="7"/>
      <c r="Z89" s="1">
        <v>3</v>
      </c>
    </row>
    <row r="90" spans="1:26" ht="82.5" customHeight="1">
      <c r="A90" s="7">
        <v>1</v>
      </c>
      <c r="B90" s="8" t="s">
        <v>19</v>
      </c>
      <c r="C90" s="7">
        <v>8999993842</v>
      </c>
      <c r="D90" s="22" t="s">
        <v>68</v>
      </c>
      <c r="E90" s="7" t="s">
        <v>20</v>
      </c>
      <c r="F90" s="23">
        <v>14781779</v>
      </c>
      <c r="G90" s="10" t="s">
        <v>21</v>
      </c>
      <c r="H90" s="7">
        <v>202001011</v>
      </c>
      <c r="I90" s="7"/>
      <c r="J90" s="7" t="s">
        <v>277</v>
      </c>
      <c r="K90" s="7" t="s">
        <v>11</v>
      </c>
      <c r="L90" s="7" t="s">
        <v>26</v>
      </c>
      <c r="M90" s="8" t="s">
        <v>22</v>
      </c>
      <c r="N90" s="85" t="s">
        <v>286</v>
      </c>
      <c r="O90" s="8"/>
      <c r="P90" s="8"/>
      <c r="Q90" s="8"/>
      <c r="R90" s="551"/>
      <c r="S90" s="551"/>
      <c r="T90" s="8"/>
      <c r="U90" s="8"/>
      <c r="V90" s="8"/>
      <c r="W90" s="8"/>
      <c r="X90" s="8" t="s">
        <v>69</v>
      </c>
      <c r="Y90" s="7"/>
      <c r="Z90" s="1">
        <v>4</v>
      </c>
    </row>
    <row r="91" spans="1:26" ht="119.25" customHeight="1">
      <c r="A91" s="7">
        <v>4</v>
      </c>
      <c r="B91" s="8" t="s">
        <v>19</v>
      </c>
      <c r="C91" s="7">
        <v>8999993842</v>
      </c>
      <c r="D91" s="9" t="s">
        <v>833</v>
      </c>
      <c r="E91" s="7" t="s">
        <v>89</v>
      </c>
      <c r="F91" s="394">
        <v>13900745</v>
      </c>
      <c r="G91" s="10" t="s">
        <v>794</v>
      </c>
      <c r="H91" s="7">
        <v>202008027</v>
      </c>
      <c r="I91" s="7"/>
      <c r="J91" s="7" t="s">
        <v>688</v>
      </c>
      <c r="K91" s="7"/>
      <c r="L91" s="7"/>
      <c r="M91" s="7" t="s">
        <v>18</v>
      </c>
      <c r="N91" s="88" t="s">
        <v>286</v>
      </c>
      <c r="O91" s="7"/>
      <c r="P91" s="7"/>
      <c r="Q91" s="7"/>
      <c r="R91" s="532"/>
      <c r="S91" s="532"/>
      <c r="T91" s="7"/>
      <c r="U91" s="7"/>
      <c r="V91" s="7"/>
      <c r="W91" s="7"/>
      <c r="X91" s="7" t="s">
        <v>834</v>
      </c>
      <c r="Y91" s="7"/>
      <c r="Z91" s="1">
        <v>4</v>
      </c>
    </row>
    <row r="92" spans="1:26" ht="57">
      <c r="A92" s="7">
        <v>1</v>
      </c>
      <c r="B92" s="8" t="s">
        <v>507</v>
      </c>
      <c r="C92" s="7">
        <v>8999994682</v>
      </c>
      <c r="D92" s="22" t="s">
        <v>508</v>
      </c>
      <c r="E92" s="7" t="s">
        <v>509</v>
      </c>
      <c r="F92" s="24">
        <v>13693725</v>
      </c>
      <c r="G92" s="10" t="s">
        <v>510</v>
      </c>
      <c r="H92" s="7"/>
      <c r="I92" s="7"/>
      <c r="J92" s="7" t="s">
        <v>277</v>
      </c>
      <c r="K92" s="7"/>
      <c r="L92" s="7"/>
      <c r="M92" s="83" t="s">
        <v>511</v>
      </c>
      <c r="N92" s="85" t="s">
        <v>286</v>
      </c>
      <c r="O92" s="7"/>
      <c r="P92" s="7"/>
      <c r="Q92" s="7"/>
      <c r="R92" s="532"/>
      <c r="S92" s="532"/>
      <c r="T92" s="7"/>
      <c r="U92" s="7"/>
      <c r="V92" s="7"/>
      <c r="W92" s="7"/>
      <c r="X92" s="8" t="s">
        <v>1225</v>
      </c>
      <c r="Y92" s="7"/>
      <c r="Z92" s="1">
        <v>3</v>
      </c>
    </row>
    <row r="93" spans="1:26" ht="60">
      <c r="A93" s="7">
        <v>11</v>
      </c>
      <c r="B93" s="8" t="s">
        <v>507</v>
      </c>
      <c r="C93" s="5">
        <v>8999994682</v>
      </c>
      <c r="D93" s="167" t="s">
        <v>508</v>
      </c>
      <c r="E93" s="7" t="s">
        <v>617</v>
      </c>
      <c r="F93" s="498">
        <v>30582653</v>
      </c>
      <c r="G93" s="10" t="s">
        <v>618</v>
      </c>
      <c r="H93" s="7"/>
      <c r="I93" s="7"/>
      <c r="J93" s="7" t="s">
        <v>535</v>
      </c>
      <c r="K93" s="7"/>
      <c r="L93" s="7"/>
      <c r="M93" s="8" t="s">
        <v>18</v>
      </c>
      <c r="N93" s="85" t="s">
        <v>286</v>
      </c>
      <c r="O93" s="7"/>
      <c r="P93" s="7"/>
      <c r="Q93" s="7"/>
      <c r="R93" s="532"/>
      <c r="S93" s="532"/>
      <c r="T93" s="7"/>
      <c r="U93" s="7"/>
      <c r="V93" s="7"/>
      <c r="W93" s="7"/>
      <c r="X93" s="180" t="s">
        <v>619</v>
      </c>
      <c r="Y93" s="7"/>
      <c r="Z93" s="4">
        <v>3</v>
      </c>
    </row>
    <row r="94" spans="1:26" ht="75">
      <c r="A94" s="7">
        <v>1</v>
      </c>
      <c r="B94" s="8" t="s">
        <v>50</v>
      </c>
      <c r="C94" s="7">
        <v>8999993147</v>
      </c>
      <c r="D94" s="22" t="s">
        <v>54</v>
      </c>
      <c r="E94" s="7" t="s">
        <v>28</v>
      </c>
      <c r="F94" s="24">
        <v>14981168</v>
      </c>
      <c r="G94" s="10" t="s">
        <v>55</v>
      </c>
      <c r="H94" s="7">
        <v>2020000036</v>
      </c>
      <c r="I94" s="7">
        <v>2020000013</v>
      </c>
      <c r="J94" s="7" t="s">
        <v>277</v>
      </c>
      <c r="K94" s="7" t="s">
        <v>26</v>
      </c>
      <c r="L94" s="7" t="s">
        <v>26</v>
      </c>
      <c r="M94" s="8" t="s">
        <v>56</v>
      </c>
      <c r="N94" s="85"/>
      <c r="O94" s="8"/>
      <c r="P94" s="8"/>
      <c r="Q94" s="8"/>
      <c r="R94" s="551"/>
      <c r="S94" s="551"/>
      <c r="T94" s="8"/>
      <c r="U94" s="8"/>
      <c r="V94" s="8"/>
      <c r="W94" s="8"/>
      <c r="X94" s="8" t="s">
        <v>81</v>
      </c>
      <c r="Y94" s="7"/>
      <c r="Z94" s="4">
        <v>4</v>
      </c>
    </row>
    <row r="95" spans="1:26" ht="75">
      <c r="A95" s="7">
        <v>3</v>
      </c>
      <c r="B95" s="8" t="s">
        <v>50</v>
      </c>
      <c r="C95" s="7">
        <v>8999993147</v>
      </c>
      <c r="D95" s="22" t="s">
        <v>608</v>
      </c>
      <c r="E95" s="7" t="s">
        <v>504</v>
      </c>
      <c r="F95" s="176">
        <v>29962336</v>
      </c>
      <c r="G95" s="10" t="s">
        <v>609</v>
      </c>
      <c r="H95" s="7"/>
      <c r="I95" s="7"/>
      <c r="J95" s="7" t="s">
        <v>535</v>
      </c>
      <c r="K95" s="7"/>
      <c r="L95" s="7"/>
      <c r="M95" s="8" t="s">
        <v>18</v>
      </c>
      <c r="N95" s="85" t="s">
        <v>286</v>
      </c>
      <c r="O95" s="7"/>
      <c r="P95" s="7"/>
      <c r="Q95" s="7"/>
      <c r="R95" s="532"/>
      <c r="S95" s="532"/>
      <c r="T95" s="7"/>
      <c r="U95" s="7"/>
      <c r="V95" s="7"/>
      <c r="W95" s="7"/>
      <c r="X95" s="8" t="s">
        <v>610</v>
      </c>
      <c r="Y95" s="7"/>
      <c r="Z95" s="1">
        <v>4</v>
      </c>
    </row>
    <row r="96" spans="1:26" ht="57">
      <c r="A96" s="7">
        <v>2</v>
      </c>
      <c r="B96" s="8" t="s">
        <v>191</v>
      </c>
      <c r="C96" s="7">
        <v>8999993985</v>
      </c>
      <c r="D96" s="22" t="s">
        <v>192</v>
      </c>
      <c r="E96" s="7" t="s">
        <v>28</v>
      </c>
      <c r="F96" s="481">
        <v>4681615</v>
      </c>
      <c r="G96" s="10" t="s">
        <v>193</v>
      </c>
      <c r="H96" s="7">
        <v>2020000039</v>
      </c>
      <c r="I96" s="7"/>
      <c r="J96" s="7" t="s">
        <v>277</v>
      </c>
      <c r="K96" s="7" t="s">
        <v>194</v>
      </c>
      <c r="L96" s="7" t="s">
        <v>26</v>
      </c>
      <c r="M96" s="8" t="s">
        <v>22</v>
      </c>
      <c r="N96" s="85" t="s">
        <v>286</v>
      </c>
      <c r="O96" s="8"/>
      <c r="P96" s="8"/>
      <c r="Q96" s="8"/>
      <c r="R96" s="551"/>
      <c r="S96" s="551"/>
      <c r="T96" s="8"/>
      <c r="U96" s="8"/>
      <c r="V96" s="8"/>
      <c r="W96" s="8"/>
      <c r="X96" s="16" t="s">
        <v>195</v>
      </c>
      <c r="Y96" s="7" t="s">
        <v>12</v>
      </c>
      <c r="Z96" s="1">
        <v>1</v>
      </c>
    </row>
    <row r="97" spans="1:25" ht="57">
      <c r="A97" s="7" t="s">
        <v>615</v>
      </c>
      <c r="B97" s="8" t="s">
        <v>191</v>
      </c>
      <c r="C97" s="5"/>
      <c r="D97" s="22" t="s">
        <v>192</v>
      </c>
      <c r="E97" s="7" t="s">
        <v>553</v>
      </c>
      <c r="F97" s="176">
        <v>6554261</v>
      </c>
      <c r="G97" s="10" t="s">
        <v>206</v>
      </c>
      <c r="H97" s="7"/>
      <c r="I97" s="7"/>
      <c r="J97" s="7" t="s">
        <v>535</v>
      </c>
      <c r="K97" s="7"/>
      <c r="L97" s="7"/>
      <c r="M97" s="8" t="s">
        <v>18</v>
      </c>
      <c r="N97" s="85" t="s">
        <v>286</v>
      </c>
      <c r="O97" s="7"/>
      <c r="P97" s="7"/>
      <c r="Q97" s="7"/>
      <c r="R97" s="532"/>
      <c r="S97" s="532"/>
      <c r="T97" s="7"/>
      <c r="U97" s="7"/>
      <c r="V97" s="7"/>
      <c r="W97" s="7"/>
      <c r="X97" s="8" t="s">
        <v>616</v>
      </c>
      <c r="Y97" s="7"/>
    </row>
    <row r="98" spans="1:26" ht="105">
      <c r="A98" s="7">
        <v>44</v>
      </c>
      <c r="B98" s="8" t="s">
        <v>442</v>
      </c>
      <c r="C98" s="7">
        <v>8999994761</v>
      </c>
      <c r="D98" s="9" t="s">
        <v>443</v>
      </c>
      <c r="E98" s="7" t="s">
        <v>28</v>
      </c>
      <c r="F98" s="481">
        <v>32701305</v>
      </c>
      <c r="G98" s="10" t="s">
        <v>444</v>
      </c>
      <c r="H98" s="7"/>
      <c r="I98" s="7"/>
      <c r="J98" s="7" t="s">
        <v>405</v>
      </c>
      <c r="K98" s="7" t="s">
        <v>26</v>
      </c>
      <c r="L98" s="7"/>
      <c r="M98" s="8" t="s">
        <v>445</v>
      </c>
      <c r="N98" s="85" t="s">
        <v>286</v>
      </c>
      <c r="O98" s="7"/>
      <c r="P98" s="7"/>
      <c r="Q98" s="7"/>
      <c r="R98" s="532"/>
      <c r="S98" s="532"/>
      <c r="T98" s="7"/>
      <c r="U98" s="7"/>
      <c r="V98" s="7"/>
      <c r="W98" s="8"/>
      <c r="X98" s="11" t="s">
        <v>446</v>
      </c>
      <c r="Y98" s="161">
        <v>6</v>
      </c>
      <c r="Z98" s="4">
        <v>14</v>
      </c>
    </row>
    <row r="99" spans="1:26" ht="75">
      <c r="A99" s="7">
        <v>86</v>
      </c>
      <c r="B99" s="8" t="s">
        <v>442</v>
      </c>
      <c r="C99" s="7">
        <v>899999476</v>
      </c>
      <c r="D99" s="9" t="s">
        <v>776</v>
      </c>
      <c r="E99" s="7" t="s">
        <v>777</v>
      </c>
      <c r="F99" s="394">
        <v>32771305</v>
      </c>
      <c r="G99" s="10" t="s">
        <v>423</v>
      </c>
      <c r="H99" s="7"/>
      <c r="I99" s="7"/>
      <c r="J99" s="7" t="s">
        <v>688</v>
      </c>
      <c r="K99" s="7"/>
      <c r="L99" s="7"/>
      <c r="M99" s="7" t="s">
        <v>768</v>
      </c>
      <c r="N99" s="88" t="s">
        <v>286</v>
      </c>
      <c r="O99" s="7"/>
      <c r="P99" s="7"/>
      <c r="Q99" s="7"/>
      <c r="R99" s="532"/>
      <c r="S99" s="532"/>
      <c r="T99" s="7"/>
      <c r="U99" s="7"/>
      <c r="V99" s="7"/>
      <c r="W99" s="7"/>
      <c r="X99" s="7" t="s">
        <v>778</v>
      </c>
      <c r="Y99" s="7"/>
      <c r="Z99" s="1">
        <v>14</v>
      </c>
    </row>
    <row r="100" spans="1:26" ht="57">
      <c r="A100" s="7">
        <v>117</v>
      </c>
      <c r="B100" s="8" t="s">
        <v>841</v>
      </c>
      <c r="C100" s="7">
        <v>8999994439</v>
      </c>
      <c r="D100" s="153" t="s">
        <v>842</v>
      </c>
      <c r="E100" s="7" t="s">
        <v>28</v>
      </c>
      <c r="F100" s="394">
        <v>11235876</v>
      </c>
      <c r="G100" s="10" t="s">
        <v>799</v>
      </c>
      <c r="H100" s="7"/>
      <c r="I100" s="7"/>
      <c r="J100" s="7" t="s">
        <v>688</v>
      </c>
      <c r="K100" s="7"/>
      <c r="L100" s="7"/>
      <c r="M100" s="7" t="s">
        <v>843</v>
      </c>
      <c r="N100" s="88" t="s">
        <v>286</v>
      </c>
      <c r="O100" s="7"/>
      <c r="P100" s="7"/>
      <c r="Q100" s="7"/>
      <c r="R100" s="532"/>
      <c r="S100" s="532"/>
      <c r="T100" s="7"/>
      <c r="U100" s="7"/>
      <c r="V100" s="7"/>
      <c r="W100" s="7"/>
      <c r="X100" s="7" t="s">
        <v>844</v>
      </c>
      <c r="Y100" s="7"/>
      <c r="Z100" s="1">
        <v>7</v>
      </c>
    </row>
    <row r="101" spans="1:26" ht="75">
      <c r="A101" s="7">
        <v>17</v>
      </c>
      <c r="B101" s="8" t="s">
        <v>61</v>
      </c>
      <c r="C101" s="7">
        <v>8999994819</v>
      </c>
      <c r="D101" s="22" t="s">
        <v>84</v>
      </c>
      <c r="E101" s="7" t="s">
        <v>28</v>
      </c>
      <c r="F101" s="24">
        <v>18726460</v>
      </c>
      <c r="G101" s="7" t="s">
        <v>41</v>
      </c>
      <c r="H101" s="7">
        <v>2020000052</v>
      </c>
      <c r="I101" s="7"/>
      <c r="J101" s="7" t="s">
        <v>277</v>
      </c>
      <c r="K101" s="7" t="s">
        <v>11</v>
      </c>
      <c r="L101" s="7" t="s">
        <v>26</v>
      </c>
      <c r="M101" s="8" t="s">
        <v>62</v>
      </c>
      <c r="N101" s="85" t="s">
        <v>286</v>
      </c>
      <c r="O101" s="8"/>
      <c r="P101" s="8"/>
      <c r="Q101" s="8"/>
      <c r="R101" s="551"/>
      <c r="S101" s="551"/>
      <c r="T101" s="8"/>
      <c r="U101" s="8"/>
      <c r="V101" s="8"/>
      <c r="W101" s="8"/>
      <c r="X101" s="16" t="s">
        <v>85</v>
      </c>
      <c r="Y101" s="7"/>
      <c r="Z101" s="4">
        <v>3</v>
      </c>
    </row>
    <row r="102" spans="1:26" ht="57">
      <c r="A102" s="95">
        <v>76</v>
      </c>
      <c r="B102" s="402" t="s">
        <v>61</v>
      </c>
      <c r="C102" s="7"/>
      <c r="D102" s="153" t="s">
        <v>862</v>
      </c>
      <c r="E102" s="95" t="s">
        <v>854</v>
      </c>
      <c r="F102" s="93">
        <v>19662786</v>
      </c>
      <c r="G102" s="95" t="s">
        <v>411</v>
      </c>
      <c r="H102" s="7"/>
      <c r="I102" s="7"/>
      <c r="J102" s="7"/>
      <c r="K102" s="7"/>
      <c r="L102" s="7"/>
      <c r="M102" s="95" t="s">
        <v>18</v>
      </c>
      <c r="N102" s="88"/>
      <c r="O102" s="7"/>
      <c r="P102" s="7"/>
      <c r="Q102" s="7"/>
      <c r="R102" s="532"/>
      <c r="S102" s="532"/>
      <c r="T102" s="7"/>
      <c r="U102" s="7"/>
      <c r="V102" s="7"/>
      <c r="W102" s="7"/>
      <c r="X102" s="104" t="s">
        <v>855</v>
      </c>
      <c r="Y102" s="7"/>
      <c r="Z102" s="4">
        <v>3</v>
      </c>
    </row>
    <row r="103" spans="1:26" ht="150">
      <c r="A103" s="7">
        <v>2</v>
      </c>
      <c r="B103" s="8" t="s">
        <v>196</v>
      </c>
      <c r="C103" s="7">
        <v>8000045746</v>
      </c>
      <c r="D103" s="22" t="s">
        <v>197</v>
      </c>
      <c r="E103" s="7" t="s">
        <v>89</v>
      </c>
      <c r="F103" s="481">
        <v>33707628</v>
      </c>
      <c r="G103" s="10" t="s">
        <v>198</v>
      </c>
      <c r="H103" s="7">
        <v>2020000078</v>
      </c>
      <c r="I103" s="7"/>
      <c r="J103" s="7" t="s">
        <v>277</v>
      </c>
      <c r="K103" s="7" t="s">
        <v>65</v>
      </c>
      <c r="L103" s="7" t="s">
        <v>26</v>
      </c>
      <c r="M103" s="8" t="s">
        <v>199</v>
      </c>
      <c r="N103" s="85" t="s">
        <v>286</v>
      </c>
      <c r="O103" s="7"/>
      <c r="P103" s="8"/>
      <c r="Q103" s="8"/>
      <c r="R103" s="551"/>
      <c r="S103" s="551"/>
      <c r="T103" s="8"/>
      <c r="U103" s="8"/>
      <c r="V103" s="8"/>
      <c r="W103" s="8"/>
      <c r="X103" s="16" t="s">
        <v>200</v>
      </c>
      <c r="Y103" s="7"/>
      <c r="Z103" s="1">
        <v>6</v>
      </c>
    </row>
    <row r="104" spans="1:26" ht="150">
      <c r="A104" s="7">
        <v>6</v>
      </c>
      <c r="B104" s="8" t="s">
        <v>196</v>
      </c>
      <c r="C104" s="7"/>
      <c r="D104" s="9" t="s">
        <v>197</v>
      </c>
      <c r="E104" s="7" t="s">
        <v>48</v>
      </c>
      <c r="F104" s="385">
        <v>44943504</v>
      </c>
      <c r="G104" s="10" t="s">
        <v>1033</v>
      </c>
      <c r="H104" s="7"/>
      <c r="I104" s="7"/>
      <c r="J104" s="7" t="s">
        <v>688</v>
      </c>
      <c r="K104" s="7"/>
      <c r="L104" s="7"/>
      <c r="M104" s="7" t="s">
        <v>18</v>
      </c>
      <c r="N104" s="88" t="s">
        <v>286</v>
      </c>
      <c r="O104" s="7"/>
      <c r="P104" s="7"/>
      <c r="Q104" s="7"/>
      <c r="R104" s="532"/>
      <c r="S104" s="532"/>
      <c r="T104" s="7"/>
      <c r="U104" s="7"/>
      <c r="V104" s="7"/>
      <c r="W104" s="7"/>
      <c r="X104" s="7" t="s">
        <v>1034</v>
      </c>
      <c r="Y104" s="7"/>
      <c r="Z104" s="4">
        <v>12</v>
      </c>
    </row>
    <row r="105" spans="1:26" ht="60">
      <c r="A105" s="7">
        <v>170</v>
      </c>
      <c r="B105" s="8" t="s">
        <v>296</v>
      </c>
      <c r="C105" s="7">
        <v>8000951742</v>
      </c>
      <c r="D105" s="22" t="s">
        <v>297</v>
      </c>
      <c r="E105" s="7" t="s">
        <v>298</v>
      </c>
      <c r="F105" s="24">
        <v>6086100</v>
      </c>
      <c r="G105" s="10" t="s">
        <v>300</v>
      </c>
      <c r="H105" s="7"/>
      <c r="I105" s="7"/>
      <c r="J105" s="7"/>
      <c r="K105" s="7"/>
      <c r="L105" s="7"/>
      <c r="M105" s="83" t="s">
        <v>299</v>
      </c>
      <c r="N105" s="85" t="s">
        <v>286</v>
      </c>
      <c r="O105" s="7"/>
      <c r="P105" s="8"/>
      <c r="Q105" s="8"/>
      <c r="R105" s="551"/>
      <c r="S105" s="551"/>
      <c r="T105" s="8"/>
      <c r="U105" s="8"/>
      <c r="V105" s="8"/>
      <c r="W105" s="8"/>
      <c r="X105" s="15" t="s">
        <v>301</v>
      </c>
      <c r="Y105" s="7"/>
      <c r="Z105" s="4"/>
    </row>
    <row r="106" spans="1:26" ht="75">
      <c r="A106" s="7">
        <v>199</v>
      </c>
      <c r="B106" s="8" t="s">
        <v>296</v>
      </c>
      <c r="C106" s="7">
        <v>8000951742</v>
      </c>
      <c r="D106" s="22" t="s">
        <v>297</v>
      </c>
      <c r="E106" s="7" t="s">
        <v>504</v>
      </c>
      <c r="F106" s="481">
        <v>11005697</v>
      </c>
      <c r="G106" s="10" t="s">
        <v>506</v>
      </c>
      <c r="H106" s="7"/>
      <c r="I106" s="7"/>
      <c r="J106" s="7" t="s">
        <v>277</v>
      </c>
      <c r="K106" s="7"/>
      <c r="L106" s="7"/>
      <c r="M106" s="83" t="s">
        <v>505</v>
      </c>
      <c r="N106" s="85" t="s">
        <v>286</v>
      </c>
      <c r="O106" s="7"/>
      <c r="P106" s="8"/>
      <c r="Q106" s="8"/>
      <c r="R106" s="551"/>
      <c r="S106" s="551"/>
      <c r="T106" s="8"/>
      <c r="U106" s="8"/>
      <c r="V106" s="8"/>
      <c r="W106" s="8"/>
      <c r="X106" s="15" t="s">
        <v>301</v>
      </c>
      <c r="Y106" s="7"/>
      <c r="Z106" s="4">
        <v>2</v>
      </c>
    </row>
    <row r="107" spans="1:26" ht="135">
      <c r="A107" s="7">
        <v>19</v>
      </c>
      <c r="B107" s="8" t="s">
        <v>502</v>
      </c>
      <c r="C107" s="7">
        <v>8000186895</v>
      </c>
      <c r="D107" s="22" t="s">
        <v>14</v>
      </c>
      <c r="E107" s="7" t="s">
        <v>15</v>
      </c>
      <c r="F107" s="23">
        <v>41198212</v>
      </c>
      <c r="G107" s="10" t="s">
        <v>16</v>
      </c>
      <c r="H107" s="7">
        <v>2020000040</v>
      </c>
      <c r="I107" s="7"/>
      <c r="J107" s="7" t="s">
        <v>277</v>
      </c>
      <c r="K107" s="7" t="s">
        <v>11</v>
      </c>
      <c r="L107" s="7" t="s">
        <v>26</v>
      </c>
      <c r="M107" s="8" t="s">
        <v>1158</v>
      </c>
      <c r="N107" s="85" t="s">
        <v>286</v>
      </c>
      <c r="O107" s="7"/>
      <c r="P107" s="8"/>
      <c r="Q107" s="8">
        <v>1</v>
      </c>
      <c r="R107" s="551"/>
      <c r="S107" s="551"/>
      <c r="T107" s="8" t="s">
        <v>1227</v>
      </c>
      <c r="U107" s="8"/>
      <c r="V107" s="8" t="s">
        <v>466</v>
      </c>
      <c r="W107" s="8" t="s">
        <v>1228</v>
      </c>
      <c r="X107" s="11" t="s">
        <v>17</v>
      </c>
      <c r="Y107" s="7" t="s">
        <v>1229</v>
      </c>
      <c r="Z107" s="4"/>
    </row>
    <row r="108" spans="1:26" ht="60">
      <c r="A108" s="7">
        <v>1</v>
      </c>
      <c r="B108" s="8" t="s">
        <v>208</v>
      </c>
      <c r="C108" s="464">
        <v>8000947826</v>
      </c>
      <c r="D108" s="22" t="s">
        <v>209</v>
      </c>
      <c r="E108" s="17" t="s">
        <v>28</v>
      </c>
      <c r="F108" s="481">
        <v>11235876</v>
      </c>
      <c r="G108" s="10" t="s">
        <v>104</v>
      </c>
      <c r="H108" s="7">
        <v>2020000064</v>
      </c>
      <c r="I108" s="7"/>
      <c r="J108" s="7" t="s">
        <v>277</v>
      </c>
      <c r="K108" s="7" t="s">
        <v>11</v>
      </c>
      <c r="L108" s="7" t="s">
        <v>26</v>
      </c>
      <c r="M108" s="8" t="s">
        <v>22</v>
      </c>
      <c r="N108" s="85" t="s">
        <v>286</v>
      </c>
      <c r="O108" s="7">
        <v>1</v>
      </c>
      <c r="P108" s="8">
        <v>1</v>
      </c>
      <c r="Q108" s="8"/>
      <c r="R108" s="551">
        <v>2543972</v>
      </c>
      <c r="S108" s="551">
        <v>11235876</v>
      </c>
      <c r="T108" s="8" t="s">
        <v>1217</v>
      </c>
      <c r="U108" s="8" t="s">
        <v>1218</v>
      </c>
      <c r="V108" s="8" t="s">
        <v>506</v>
      </c>
      <c r="W108" s="8" t="s">
        <v>782</v>
      </c>
      <c r="X108" s="15" t="s">
        <v>210</v>
      </c>
      <c r="Y108" s="7"/>
      <c r="Z108" s="4">
        <v>3</v>
      </c>
    </row>
    <row r="109" spans="1:26" ht="75">
      <c r="A109" s="7">
        <v>38</v>
      </c>
      <c r="B109" s="8" t="s">
        <v>47</v>
      </c>
      <c r="C109" s="7">
        <v>8000934391</v>
      </c>
      <c r="D109" s="22" t="s">
        <v>78</v>
      </c>
      <c r="E109" s="7" t="s">
        <v>48</v>
      </c>
      <c r="F109" s="481">
        <v>14606664</v>
      </c>
      <c r="G109" s="10" t="s">
        <v>49</v>
      </c>
      <c r="H109" s="7">
        <v>2020000092</v>
      </c>
      <c r="I109" s="7">
        <v>2020000112</v>
      </c>
      <c r="J109" s="7" t="s">
        <v>277</v>
      </c>
      <c r="K109" s="7" t="s">
        <v>26</v>
      </c>
      <c r="L109" s="7" t="s">
        <v>26</v>
      </c>
      <c r="M109" s="8" t="s">
        <v>44</v>
      </c>
      <c r="N109" s="85" t="s">
        <v>286</v>
      </c>
      <c r="O109" s="7"/>
      <c r="P109" s="15"/>
      <c r="Q109" s="15"/>
      <c r="R109" s="556"/>
      <c r="S109" s="556"/>
      <c r="T109" s="8"/>
      <c r="U109" s="8"/>
      <c r="V109" s="8"/>
      <c r="W109" s="8"/>
      <c r="X109" s="15" t="s">
        <v>302</v>
      </c>
      <c r="Y109" s="7"/>
      <c r="Z109" s="1">
        <v>3</v>
      </c>
    </row>
    <row r="110" spans="1:25" ht="60">
      <c r="A110" s="4">
        <v>131</v>
      </c>
      <c r="B110" s="8" t="s">
        <v>47</v>
      </c>
      <c r="C110" s="7">
        <v>8000934391</v>
      </c>
      <c r="D110" s="167" t="s">
        <v>78</v>
      </c>
      <c r="E110" s="7" t="s">
        <v>58</v>
      </c>
      <c r="F110" s="394">
        <v>26217044</v>
      </c>
      <c r="G110" s="10" t="s">
        <v>750</v>
      </c>
      <c r="H110" s="7">
        <v>2020000349</v>
      </c>
      <c r="I110" s="351"/>
      <c r="J110" s="351" t="s">
        <v>688</v>
      </c>
      <c r="K110" s="7"/>
      <c r="L110" s="7"/>
      <c r="M110" s="8" t="s">
        <v>751</v>
      </c>
      <c r="N110" s="85" t="s">
        <v>286</v>
      </c>
      <c r="O110" s="8"/>
      <c r="P110" s="7"/>
      <c r="Q110" s="7"/>
      <c r="R110" s="532"/>
      <c r="S110" s="532"/>
      <c r="T110" s="7"/>
      <c r="U110" s="7"/>
      <c r="V110" s="7"/>
      <c r="W110" s="7"/>
      <c r="X110" s="8" t="s">
        <v>752</v>
      </c>
      <c r="Y110" s="7"/>
    </row>
    <row r="111" spans="1:25" ht="165">
      <c r="A111" s="464">
        <v>1</v>
      </c>
      <c r="B111" s="13" t="s">
        <v>33</v>
      </c>
      <c r="C111" s="5"/>
      <c r="D111" s="22" t="s">
        <v>74</v>
      </c>
      <c r="E111" s="5" t="s">
        <v>28</v>
      </c>
      <c r="F111" s="25">
        <v>46230932</v>
      </c>
      <c r="G111" s="14" t="s">
        <v>34</v>
      </c>
      <c r="H111" s="5">
        <v>2020010040</v>
      </c>
      <c r="I111" s="5"/>
      <c r="J111" s="7" t="s">
        <v>277</v>
      </c>
      <c r="K111" s="5" t="s">
        <v>11</v>
      </c>
      <c r="L111" s="5" t="s">
        <v>26</v>
      </c>
      <c r="M111" s="13" t="s">
        <v>35</v>
      </c>
      <c r="N111" s="85" t="s">
        <v>286</v>
      </c>
      <c r="O111" s="5"/>
      <c r="P111" s="13"/>
      <c r="Q111" s="13"/>
      <c r="R111" s="554"/>
      <c r="S111" s="554"/>
      <c r="T111" s="13"/>
      <c r="U111" s="13"/>
      <c r="V111" s="13"/>
      <c r="W111" s="13"/>
      <c r="X111" s="13" t="s">
        <v>36</v>
      </c>
      <c r="Y111" s="5"/>
    </row>
    <row r="112" spans="1:25" ht="150">
      <c r="A112" s="4">
        <v>3</v>
      </c>
      <c r="B112" s="8" t="s">
        <v>33</v>
      </c>
      <c r="C112" s="7">
        <v>8000955680</v>
      </c>
      <c r="D112" s="144" t="s">
        <v>74</v>
      </c>
      <c r="E112" s="7" t="s">
        <v>553</v>
      </c>
      <c r="F112" s="465">
        <v>65542610</v>
      </c>
      <c r="G112" s="10" t="s">
        <v>606</v>
      </c>
      <c r="H112" s="7"/>
      <c r="I112" s="7"/>
      <c r="J112" s="7" t="s">
        <v>535</v>
      </c>
      <c r="K112" s="7"/>
      <c r="L112" s="7"/>
      <c r="M112" s="8" t="s">
        <v>456</v>
      </c>
      <c r="N112" s="85" t="s">
        <v>286</v>
      </c>
      <c r="O112" s="7"/>
      <c r="P112" s="7"/>
      <c r="Q112" s="7"/>
      <c r="R112" s="532"/>
      <c r="S112" s="532"/>
      <c r="T112" s="7"/>
      <c r="U112" s="7"/>
      <c r="V112" s="7"/>
      <c r="W112" s="7"/>
      <c r="X112" s="8" t="s">
        <v>622</v>
      </c>
      <c r="Y112" s="7"/>
    </row>
    <row r="113" spans="1:25" ht="60">
      <c r="A113" s="4">
        <v>146</v>
      </c>
      <c r="B113" s="8" t="s">
        <v>604</v>
      </c>
      <c r="C113" s="7">
        <v>8999992812</v>
      </c>
      <c r="D113" s="167" t="s">
        <v>605</v>
      </c>
      <c r="E113" s="7" t="s">
        <v>28</v>
      </c>
      <c r="F113" s="176">
        <v>16179661</v>
      </c>
      <c r="G113" s="7" t="s">
        <v>606</v>
      </c>
      <c r="H113" s="7"/>
      <c r="I113" s="7"/>
      <c r="J113" s="7" t="s">
        <v>535</v>
      </c>
      <c r="K113" s="7"/>
      <c r="L113" s="7"/>
      <c r="M113" s="8" t="s">
        <v>620</v>
      </c>
      <c r="N113" s="85" t="s">
        <v>286</v>
      </c>
      <c r="O113" s="8"/>
      <c r="P113" s="7"/>
      <c r="Q113" s="7"/>
      <c r="R113" s="551"/>
      <c r="S113" s="551"/>
      <c r="T113" s="7"/>
      <c r="U113" s="7"/>
      <c r="V113" s="8"/>
      <c r="W113" s="7"/>
      <c r="X113" s="8" t="s">
        <v>607</v>
      </c>
      <c r="Y113" s="7"/>
    </row>
    <row r="114" spans="1:26" ht="57">
      <c r="A114" s="7">
        <v>146</v>
      </c>
      <c r="B114" s="8" t="s">
        <v>604</v>
      </c>
      <c r="C114" s="7">
        <v>8999992812</v>
      </c>
      <c r="D114" s="153" t="s">
        <v>839</v>
      </c>
      <c r="E114" s="7" t="s">
        <v>28</v>
      </c>
      <c r="F114" s="394">
        <v>16179661</v>
      </c>
      <c r="G114" s="10" t="s">
        <v>606</v>
      </c>
      <c r="H114" s="7"/>
      <c r="I114" s="7"/>
      <c r="J114" s="7" t="s">
        <v>688</v>
      </c>
      <c r="K114" s="7"/>
      <c r="L114" s="7"/>
      <c r="M114" s="7" t="s">
        <v>840</v>
      </c>
      <c r="N114" s="88" t="s">
        <v>286</v>
      </c>
      <c r="O114" s="7"/>
      <c r="P114" s="7"/>
      <c r="Q114" s="7"/>
      <c r="R114" s="532"/>
      <c r="S114" s="532"/>
      <c r="T114" s="7"/>
      <c r="U114" s="7"/>
      <c r="V114" s="7"/>
      <c r="W114" s="7"/>
      <c r="X114" s="7" t="s">
        <v>607</v>
      </c>
      <c r="Y114" s="7"/>
      <c r="Z114" s="1">
        <v>5</v>
      </c>
    </row>
    <row r="115" spans="1:26" ht="57">
      <c r="A115" s="7">
        <v>204</v>
      </c>
      <c r="B115" s="8" t="s">
        <v>604</v>
      </c>
      <c r="C115" s="7">
        <v>899999281</v>
      </c>
      <c r="D115" s="9" t="s">
        <v>605</v>
      </c>
      <c r="E115" s="7" t="s">
        <v>89</v>
      </c>
      <c r="F115" s="385">
        <v>13377876</v>
      </c>
      <c r="G115" s="10" t="s">
        <v>1049</v>
      </c>
      <c r="H115" s="7"/>
      <c r="I115" s="7"/>
      <c r="J115" s="7" t="s">
        <v>688</v>
      </c>
      <c r="K115" s="7"/>
      <c r="L115" s="7"/>
      <c r="M115" s="7" t="s">
        <v>843</v>
      </c>
      <c r="N115" s="88" t="s">
        <v>286</v>
      </c>
      <c r="O115" s="7"/>
      <c r="P115" s="7"/>
      <c r="Q115" s="7"/>
      <c r="R115" s="532"/>
      <c r="S115" s="532"/>
      <c r="T115" s="7"/>
      <c r="U115" s="7"/>
      <c r="V115" s="7"/>
      <c r="W115" s="7"/>
      <c r="X115" s="7" t="s">
        <v>1050</v>
      </c>
      <c r="Y115" s="7"/>
      <c r="Z115" s="1">
        <v>7</v>
      </c>
    </row>
    <row r="116" spans="1:26" ht="120">
      <c r="A116" s="5">
        <v>1</v>
      </c>
      <c r="B116" s="13" t="s">
        <v>116</v>
      </c>
      <c r="C116" s="5">
        <v>899999388</v>
      </c>
      <c r="D116" s="22" t="s">
        <v>117</v>
      </c>
      <c r="E116" s="5" t="s">
        <v>118</v>
      </c>
      <c r="F116" s="25">
        <v>32771305</v>
      </c>
      <c r="G116" s="14" t="s">
        <v>41</v>
      </c>
      <c r="H116" s="5">
        <v>2020000105</v>
      </c>
      <c r="I116" s="5"/>
      <c r="J116" s="7" t="s">
        <v>277</v>
      </c>
      <c r="K116" s="5" t="s">
        <v>11</v>
      </c>
      <c r="L116" s="5" t="s">
        <v>26</v>
      </c>
      <c r="M116" s="13" t="s">
        <v>44</v>
      </c>
      <c r="N116" s="85" t="s">
        <v>286</v>
      </c>
      <c r="O116" s="5"/>
      <c r="P116" s="13"/>
      <c r="Q116" s="13"/>
      <c r="R116" s="554"/>
      <c r="S116" s="554"/>
      <c r="T116" s="13"/>
      <c r="U116" s="13"/>
      <c r="V116" s="13"/>
      <c r="W116" s="13"/>
      <c r="X116" s="27" t="s">
        <v>119</v>
      </c>
      <c r="Y116" s="5"/>
      <c r="Z116" s="1">
        <v>4</v>
      </c>
    </row>
    <row r="117" spans="1:26" ht="105">
      <c r="A117" s="7">
        <v>1</v>
      </c>
      <c r="B117" s="8" t="s">
        <v>116</v>
      </c>
      <c r="C117" s="7">
        <v>899999388</v>
      </c>
      <c r="D117" s="22" t="s">
        <v>691</v>
      </c>
      <c r="E117" s="7" t="s">
        <v>692</v>
      </c>
      <c r="F117" s="394">
        <v>19662783</v>
      </c>
      <c r="G117" s="10" t="s">
        <v>62</v>
      </c>
      <c r="H117" s="7">
        <v>2020000401</v>
      </c>
      <c r="I117" s="7"/>
      <c r="J117" s="7" t="s">
        <v>688</v>
      </c>
      <c r="K117" s="7"/>
      <c r="L117" s="7"/>
      <c r="M117" s="8" t="s">
        <v>693</v>
      </c>
      <c r="N117" s="85" t="s">
        <v>286</v>
      </c>
      <c r="O117" s="7"/>
      <c r="P117" s="7"/>
      <c r="Q117" s="7"/>
      <c r="R117" s="532"/>
      <c r="S117" s="532"/>
      <c r="T117" s="7"/>
      <c r="U117" s="7"/>
      <c r="V117" s="7"/>
      <c r="W117" s="7"/>
      <c r="X117" s="8" t="s">
        <v>694</v>
      </c>
      <c r="Y117" s="7"/>
      <c r="Z117" s="1">
        <v>12</v>
      </c>
    </row>
    <row r="118" spans="1:25" ht="57">
      <c r="A118" s="7">
        <v>8</v>
      </c>
      <c r="B118" s="8" t="s">
        <v>116</v>
      </c>
      <c r="C118" s="7"/>
      <c r="D118" s="9" t="s">
        <v>117</v>
      </c>
      <c r="E118" s="7" t="s">
        <v>753</v>
      </c>
      <c r="F118" s="385">
        <v>22471752</v>
      </c>
      <c r="G118" s="10" t="s">
        <v>799</v>
      </c>
      <c r="H118" s="7">
        <v>2020000776</v>
      </c>
      <c r="I118" s="7"/>
      <c r="J118" s="7" t="s">
        <v>688</v>
      </c>
      <c r="K118" s="7"/>
      <c r="L118" s="7"/>
      <c r="M118" s="7" t="s">
        <v>843</v>
      </c>
      <c r="N118" s="88" t="s">
        <v>286</v>
      </c>
      <c r="O118" s="7"/>
      <c r="P118" s="7"/>
      <c r="Q118" s="7"/>
      <c r="R118" s="532"/>
      <c r="S118" s="532"/>
      <c r="T118" s="7"/>
      <c r="U118" s="7"/>
      <c r="V118" s="7"/>
      <c r="W118" s="7"/>
      <c r="X118" s="7" t="s">
        <v>1035</v>
      </c>
      <c r="Y118" s="7"/>
    </row>
    <row r="119" spans="1:26" ht="180">
      <c r="A119" s="26">
        <v>1</v>
      </c>
      <c r="B119" s="27" t="s">
        <v>63</v>
      </c>
      <c r="C119" s="26">
        <v>8999994073</v>
      </c>
      <c r="D119" s="22" t="s">
        <v>86</v>
      </c>
      <c r="E119" s="26" t="s">
        <v>28</v>
      </c>
      <c r="F119" s="28">
        <v>52434088</v>
      </c>
      <c r="G119" s="29" t="s">
        <v>64</v>
      </c>
      <c r="H119" s="26">
        <v>2020000044</v>
      </c>
      <c r="I119" s="26"/>
      <c r="J119" s="7" t="s">
        <v>277</v>
      </c>
      <c r="K119" s="26" t="s">
        <v>65</v>
      </c>
      <c r="L119" s="26" t="s">
        <v>26</v>
      </c>
      <c r="M119" s="27" t="s">
        <v>66</v>
      </c>
      <c r="N119" s="87" t="s">
        <v>286</v>
      </c>
      <c r="O119" s="26"/>
      <c r="P119" s="26"/>
      <c r="Q119" s="26"/>
      <c r="R119" s="560"/>
      <c r="S119" s="560"/>
      <c r="T119" s="26"/>
      <c r="U119" s="26"/>
      <c r="V119" s="26"/>
      <c r="W119" s="26"/>
      <c r="X119" s="27" t="s">
        <v>67</v>
      </c>
      <c r="Y119" s="26"/>
      <c r="Z119" s="1">
        <v>15</v>
      </c>
    </row>
    <row r="120" spans="1:26" ht="165">
      <c r="A120" s="7">
        <v>2</v>
      </c>
      <c r="B120" s="8" t="s">
        <v>63</v>
      </c>
      <c r="C120" s="7">
        <v>8999994073</v>
      </c>
      <c r="D120" s="153" t="s">
        <v>822</v>
      </c>
      <c r="E120" s="7" t="s">
        <v>58</v>
      </c>
      <c r="F120" s="7" t="s">
        <v>815</v>
      </c>
      <c r="G120" s="10" t="s">
        <v>809</v>
      </c>
      <c r="H120" s="7"/>
      <c r="I120" s="7"/>
      <c r="J120" s="7" t="s">
        <v>688</v>
      </c>
      <c r="K120" s="7"/>
      <c r="L120" s="7"/>
      <c r="M120" s="7" t="s">
        <v>816</v>
      </c>
      <c r="N120" s="88" t="s">
        <v>286</v>
      </c>
      <c r="O120" s="7"/>
      <c r="P120" s="7"/>
      <c r="Q120" s="7"/>
      <c r="R120" s="532"/>
      <c r="S120" s="532"/>
      <c r="T120" s="7"/>
      <c r="U120" s="7"/>
      <c r="V120" s="7"/>
      <c r="W120" s="7"/>
      <c r="X120" s="7" t="s">
        <v>817</v>
      </c>
      <c r="Y120" s="7"/>
      <c r="Z120" s="1">
        <v>2</v>
      </c>
    </row>
    <row r="121" spans="1:26" ht="57">
      <c r="A121" s="7">
        <v>120</v>
      </c>
      <c r="B121" s="8" t="s">
        <v>756</v>
      </c>
      <c r="C121" s="7"/>
      <c r="D121" s="22" t="s">
        <v>757</v>
      </c>
      <c r="E121" s="7" t="s">
        <v>758</v>
      </c>
      <c r="F121" s="394">
        <v>39325566</v>
      </c>
      <c r="G121" s="10" t="s">
        <v>759</v>
      </c>
      <c r="H121" s="7">
        <v>2020000167</v>
      </c>
      <c r="I121" s="7">
        <v>20120000343</v>
      </c>
      <c r="J121" s="7" t="s">
        <v>688</v>
      </c>
      <c r="K121" s="7"/>
      <c r="L121" s="7"/>
      <c r="M121" s="8" t="s">
        <v>760</v>
      </c>
      <c r="N121" s="85" t="s">
        <v>761</v>
      </c>
      <c r="O121" s="7"/>
      <c r="P121" s="7"/>
      <c r="Q121" s="7"/>
      <c r="R121" s="532"/>
      <c r="S121" s="532"/>
      <c r="T121" s="7"/>
      <c r="U121" s="7"/>
      <c r="V121" s="7"/>
      <c r="W121" s="7"/>
      <c r="X121" s="7" t="s">
        <v>762</v>
      </c>
      <c r="Y121" s="7"/>
      <c r="Z121" s="1">
        <v>7</v>
      </c>
    </row>
    <row r="122" spans="1:26" ht="60">
      <c r="A122" s="7">
        <v>32</v>
      </c>
      <c r="B122" s="8" t="s">
        <v>203</v>
      </c>
      <c r="C122" s="7">
        <v>8999997092</v>
      </c>
      <c r="D122" s="22" t="s">
        <v>204</v>
      </c>
      <c r="E122" s="7" t="s">
        <v>89</v>
      </c>
      <c r="F122" s="481">
        <v>14044845</v>
      </c>
      <c r="G122" s="10" t="s">
        <v>205</v>
      </c>
      <c r="H122" s="7">
        <v>2020000050</v>
      </c>
      <c r="I122" s="7"/>
      <c r="J122" s="7" t="s">
        <v>277</v>
      </c>
      <c r="K122" s="7" t="s">
        <v>11</v>
      </c>
      <c r="L122" s="7" t="s">
        <v>26</v>
      </c>
      <c r="M122" s="8" t="s">
        <v>206</v>
      </c>
      <c r="N122" s="85" t="s">
        <v>286</v>
      </c>
      <c r="O122" s="7"/>
      <c r="P122" s="8"/>
      <c r="Q122" s="8"/>
      <c r="R122" s="551"/>
      <c r="S122" s="551"/>
      <c r="T122" s="8"/>
      <c r="U122" s="8"/>
      <c r="V122" s="8"/>
      <c r="W122" s="8"/>
      <c r="X122" s="15" t="s">
        <v>207</v>
      </c>
      <c r="Y122" s="7"/>
      <c r="Z122" s="1">
        <v>3</v>
      </c>
    </row>
    <row r="123" spans="1:26" ht="57">
      <c r="A123" s="7">
        <v>61</v>
      </c>
      <c r="B123" s="8" t="s">
        <v>203</v>
      </c>
      <c r="C123" s="7">
        <v>8999997092</v>
      </c>
      <c r="D123" s="22" t="s">
        <v>204</v>
      </c>
      <c r="E123" s="7" t="s">
        <v>553</v>
      </c>
      <c r="F123" s="176">
        <v>19662783</v>
      </c>
      <c r="G123" s="10" t="s">
        <v>596</v>
      </c>
      <c r="H123" s="7"/>
      <c r="I123" s="7"/>
      <c r="J123" s="7" t="s">
        <v>535</v>
      </c>
      <c r="K123" s="7"/>
      <c r="L123" s="7"/>
      <c r="M123" s="8" t="s">
        <v>18</v>
      </c>
      <c r="N123" s="85" t="s">
        <v>286</v>
      </c>
      <c r="O123" s="7"/>
      <c r="P123" s="7"/>
      <c r="Q123" s="7"/>
      <c r="R123" s="532"/>
      <c r="S123" s="532"/>
      <c r="T123" s="7"/>
      <c r="U123" s="7"/>
      <c r="V123" s="7"/>
      <c r="W123" s="7"/>
      <c r="X123" s="8" t="s">
        <v>597</v>
      </c>
      <c r="Y123" s="7"/>
      <c r="Z123" s="1">
        <v>4</v>
      </c>
    </row>
    <row r="124" spans="1:26" ht="57">
      <c r="A124" s="95">
        <v>2</v>
      </c>
      <c r="B124" s="402" t="s">
        <v>858</v>
      </c>
      <c r="C124" s="7"/>
      <c r="D124" s="153" t="s">
        <v>863</v>
      </c>
      <c r="E124" s="95" t="s">
        <v>786</v>
      </c>
      <c r="F124" s="93">
        <v>11235876</v>
      </c>
      <c r="G124" s="95" t="s">
        <v>859</v>
      </c>
      <c r="H124" s="7"/>
      <c r="I124" s="7"/>
      <c r="J124" s="7"/>
      <c r="K124" s="7"/>
      <c r="L124" s="7"/>
      <c r="M124" s="7" t="s">
        <v>484</v>
      </c>
      <c r="N124" s="88"/>
      <c r="O124" s="7"/>
      <c r="P124" s="7"/>
      <c r="Q124" s="7"/>
      <c r="R124" s="532"/>
      <c r="S124" s="532"/>
      <c r="T124" s="7"/>
      <c r="U124" s="7"/>
      <c r="V124" s="7"/>
      <c r="W124" s="7"/>
      <c r="X124" s="104" t="s">
        <v>860</v>
      </c>
      <c r="Y124" s="7"/>
      <c r="Z124" s="1">
        <v>2</v>
      </c>
    </row>
    <row r="125" spans="1:26" ht="75">
      <c r="A125" s="7">
        <v>5</v>
      </c>
      <c r="B125" s="8" t="s">
        <v>808</v>
      </c>
      <c r="C125" s="7">
        <v>8999994453</v>
      </c>
      <c r="D125" s="9" t="s">
        <v>823</v>
      </c>
      <c r="E125" s="7" t="s">
        <v>504</v>
      </c>
      <c r="F125" s="388" t="s">
        <v>810</v>
      </c>
      <c r="G125" s="10" t="s">
        <v>809</v>
      </c>
      <c r="H125" s="7"/>
      <c r="I125" s="7"/>
      <c r="J125" s="7" t="s">
        <v>688</v>
      </c>
      <c r="K125" s="7"/>
      <c r="L125" s="7"/>
      <c r="M125" s="7" t="s">
        <v>18</v>
      </c>
      <c r="N125" s="88" t="s">
        <v>286</v>
      </c>
      <c r="O125" s="7"/>
      <c r="P125" s="7"/>
      <c r="Q125" s="7"/>
      <c r="R125" s="532"/>
      <c r="S125" s="532"/>
      <c r="T125" s="7"/>
      <c r="U125" s="7"/>
      <c r="V125" s="7"/>
      <c r="W125" s="7"/>
      <c r="X125" s="7" t="s">
        <v>811</v>
      </c>
      <c r="Y125" s="7"/>
      <c r="Z125" s="1">
        <v>3</v>
      </c>
    </row>
    <row r="126" spans="1:26" ht="180">
      <c r="A126" s="7">
        <v>4</v>
      </c>
      <c r="B126" s="8" t="s">
        <v>990</v>
      </c>
      <c r="C126" s="7"/>
      <c r="D126" s="153" t="s">
        <v>396</v>
      </c>
      <c r="E126" s="7" t="s">
        <v>1036</v>
      </c>
      <c r="F126" s="385">
        <v>78651132</v>
      </c>
      <c r="G126" s="10" t="s">
        <v>1037</v>
      </c>
      <c r="H126" s="7"/>
      <c r="I126" s="7"/>
      <c r="J126" s="7" t="s">
        <v>688</v>
      </c>
      <c r="K126" s="7"/>
      <c r="L126" s="7"/>
      <c r="M126" s="7" t="s">
        <v>18</v>
      </c>
      <c r="N126" s="88" t="s">
        <v>286</v>
      </c>
      <c r="O126" s="7"/>
      <c r="P126" s="7"/>
      <c r="Q126" s="7"/>
      <c r="R126" s="532"/>
      <c r="S126" s="532"/>
      <c r="T126" s="7"/>
      <c r="U126" s="7"/>
      <c r="V126" s="7"/>
      <c r="W126" s="7"/>
      <c r="X126" s="7" t="s">
        <v>1038</v>
      </c>
      <c r="Y126" s="7"/>
      <c r="Z126" s="1">
        <v>18</v>
      </c>
    </row>
    <row r="127" spans="1:26" ht="180">
      <c r="A127" s="142">
        <v>1</v>
      </c>
      <c r="B127" s="143" t="s">
        <v>395</v>
      </c>
      <c r="C127" s="142">
        <v>8999993122</v>
      </c>
      <c r="D127" s="144" t="s">
        <v>396</v>
      </c>
      <c r="E127" s="142" t="s">
        <v>28</v>
      </c>
      <c r="F127" s="145">
        <v>56179380</v>
      </c>
      <c r="G127" s="146" t="s">
        <v>397</v>
      </c>
      <c r="H127" s="142"/>
      <c r="I127" s="142"/>
      <c r="J127" s="142" t="s">
        <v>398</v>
      </c>
      <c r="K127" s="141" t="s">
        <v>399</v>
      </c>
      <c r="L127" s="142"/>
      <c r="M127" s="147" t="s">
        <v>22</v>
      </c>
      <c r="N127" s="148" t="s">
        <v>400</v>
      </c>
      <c r="O127" s="142"/>
      <c r="P127" s="147"/>
      <c r="Q127" s="147"/>
      <c r="R127" s="561"/>
      <c r="S127" s="561"/>
      <c r="T127" s="147"/>
      <c r="U127" s="147"/>
      <c r="V127" s="147"/>
      <c r="W127" s="147"/>
      <c r="X127" s="149" t="s">
        <v>401</v>
      </c>
      <c r="Y127" s="142"/>
      <c r="Z127" s="1">
        <v>10</v>
      </c>
    </row>
    <row r="128" spans="1:26" ht="75">
      <c r="A128" s="7">
        <v>1</v>
      </c>
      <c r="B128" s="8" t="s">
        <v>492</v>
      </c>
      <c r="C128" s="7">
        <v>8906801423</v>
      </c>
      <c r="D128" s="22" t="s">
        <v>493</v>
      </c>
      <c r="E128" s="7" t="s">
        <v>28</v>
      </c>
      <c r="F128" s="481">
        <v>24968613</v>
      </c>
      <c r="G128" s="12" t="s">
        <v>494</v>
      </c>
      <c r="H128" s="7"/>
      <c r="I128" s="7"/>
      <c r="J128" s="7" t="s">
        <v>277</v>
      </c>
      <c r="K128" s="7"/>
      <c r="L128" s="7"/>
      <c r="M128" s="8" t="s">
        <v>495</v>
      </c>
      <c r="N128" s="85" t="s">
        <v>286</v>
      </c>
      <c r="O128" s="7"/>
      <c r="P128" s="7"/>
      <c r="Q128" s="7"/>
      <c r="R128" s="532"/>
      <c r="S128" s="532"/>
      <c r="T128" s="7"/>
      <c r="U128" s="7"/>
      <c r="V128" s="7"/>
      <c r="W128" s="7"/>
      <c r="X128" s="15" t="s">
        <v>496</v>
      </c>
      <c r="Y128" s="7"/>
      <c r="Z128" s="1">
        <v>4</v>
      </c>
    </row>
    <row r="129" spans="1:26" ht="57">
      <c r="A129" s="7">
        <v>3</v>
      </c>
      <c r="B129" s="8" t="s">
        <v>23</v>
      </c>
      <c r="C129" s="7">
        <v>80000947761</v>
      </c>
      <c r="D129" s="22" t="s">
        <v>70</v>
      </c>
      <c r="E129" s="7" t="s">
        <v>24</v>
      </c>
      <c r="F129" s="481">
        <v>8863857</v>
      </c>
      <c r="G129" s="10" t="s">
        <v>25</v>
      </c>
      <c r="H129" s="7">
        <v>2020000018</v>
      </c>
      <c r="I129" s="7">
        <v>2020000009</v>
      </c>
      <c r="J129" s="7" t="s">
        <v>277</v>
      </c>
      <c r="K129" s="7" t="s">
        <v>26</v>
      </c>
      <c r="L129" s="7" t="s">
        <v>26</v>
      </c>
      <c r="M129" s="8" t="s">
        <v>22</v>
      </c>
      <c r="N129" s="85" t="s">
        <v>286</v>
      </c>
      <c r="O129" s="7"/>
      <c r="P129" s="8"/>
      <c r="Q129" s="8"/>
      <c r="R129" s="551"/>
      <c r="S129" s="551"/>
      <c r="T129" s="8"/>
      <c r="U129" s="8"/>
      <c r="V129" s="8"/>
      <c r="W129" s="8"/>
      <c r="X129" s="8" t="s">
        <v>46</v>
      </c>
      <c r="Y129" s="7"/>
      <c r="Z129" s="1">
        <v>8</v>
      </c>
    </row>
    <row r="130" spans="1:26" ht="135">
      <c r="A130" s="95">
        <v>136</v>
      </c>
      <c r="B130" s="403" t="s">
        <v>23</v>
      </c>
      <c r="C130" s="7"/>
      <c r="D130" s="153" t="s">
        <v>70</v>
      </c>
      <c r="E130" s="95" t="s">
        <v>856</v>
      </c>
      <c r="F130" s="93">
        <v>12858836</v>
      </c>
      <c r="G130" s="95" t="s">
        <v>857</v>
      </c>
      <c r="H130" s="7"/>
      <c r="I130" s="7"/>
      <c r="J130" s="7"/>
      <c r="K130" s="7"/>
      <c r="L130" s="7"/>
      <c r="M130" s="95" t="s">
        <v>18</v>
      </c>
      <c r="N130" s="88"/>
      <c r="O130" s="7"/>
      <c r="P130" s="7"/>
      <c r="Q130" s="7"/>
      <c r="R130" s="532"/>
      <c r="S130" s="532"/>
      <c r="T130" s="7"/>
      <c r="U130" s="7"/>
      <c r="V130" s="7"/>
      <c r="W130" s="7"/>
      <c r="X130" s="104"/>
      <c r="Y130" s="7"/>
      <c r="Z130" s="1" t="s">
        <v>1077</v>
      </c>
    </row>
    <row r="131" spans="1:26" ht="60">
      <c r="A131" s="8">
        <v>1</v>
      </c>
      <c r="B131" s="8" t="s">
        <v>274</v>
      </c>
      <c r="C131" s="7">
        <v>8000947786</v>
      </c>
      <c r="D131" s="167" t="s">
        <v>534</v>
      </c>
      <c r="E131" s="7" t="s">
        <v>28</v>
      </c>
      <c r="F131" s="481">
        <v>22471752</v>
      </c>
      <c r="G131" s="10" t="s">
        <v>517</v>
      </c>
      <c r="H131" s="7"/>
      <c r="I131" s="7"/>
      <c r="J131" s="7" t="s">
        <v>535</v>
      </c>
      <c r="K131" s="7"/>
      <c r="L131" s="7"/>
      <c r="M131" s="8" t="s">
        <v>536</v>
      </c>
      <c r="N131" s="85" t="s">
        <v>286</v>
      </c>
      <c r="O131" s="7"/>
      <c r="P131" s="7"/>
      <c r="Q131" s="7"/>
      <c r="R131" s="394"/>
      <c r="S131" s="394"/>
      <c r="T131" s="7"/>
      <c r="U131" s="7"/>
      <c r="V131" s="7"/>
      <c r="W131" s="7"/>
      <c r="X131" s="8" t="s">
        <v>537</v>
      </c>
      <c r="Y131" s="166"/>
      <c r="Z131" s="7">
        <v>3</v>
      </c>
    </row>
    <row r="132" spans="1:26" ht="57">
      <c r="A132" s="7">
        <v>107</v>
      </c>
      <c r="B132" s="8" t="s">
        <v>274</v>
      </c>
      <c r="C132" s="7">
        <v>8000947786</v>
      </c>
      <c r="D132" s="153" t="s">
        <v>534</v>
      </c>
      <c r="E132" s="7" t="s">
        <v>1030</v>
      </c>
      <c r="F132" s="385">
        <v>22097222</v>
      </c>
      <c r="G132" s="10" t="s">
        <v>1031</v>
      </c>
      <c r="H132" s="7"/>
      <c r="I132" s="7"/>
      <c r="J132" s="7" t="s">
        <v>688</v>
      </c>
      <c r="K132" s="7"/>
      <c r="L132" s="7"/>
      <c r="M132" s="7" t="s">
        <v>18</v>
      </c>
      <c r="N132" s="88" t="s">
        <v>286</v>
      </c>
      <c r="O132" s="7"/>
      <c r="P132" s="7"/>
      <c r="Q132" s="7"/>
      <c r="R132" s="532"/>
      <c r="S132" s="532"/>
      <c r="T132" s="7"/>
      <c r="U132" s="7"/>
      <c r="V132" s="7"/>
      <c r="W132" s="7"/>
      <c r="X132" s="7" t="s">
        <v>1032</v>
      </c>
      <c r="Y132" s="166"/>
      <c r="Z132" s="7">
        <v>1</v>
      </c>
    </row>
    <row r="133" spans="1:26" ht="57.75">
      <c r="A133" s="7">
        <v>137</v>
      </c>
      <c r="B133" s="8" t="s">
        <v>129</v>
      </c>
      <c r="C133" s="7">
        <v>8999993186</v>
      </c>
      <c r="D133" s="22" t="s">
        <v>130</v>
      </c>
      <c r="E133" s="5" t="s">
        <v>28</v>
      </c>
      <c r="F133" s="25">
        <v>28162855</v>
      </c>
      <c r="G133" s="10" t="s">
        <v>122</v>
      </c>
      <c r="H133" s="7" t="s">
        <v>131</v>
      </c>
      <c r="I133" s="7"/>
      <c r="J133" s="7" t="s">
        <v>277</v>
      </c>
      <c r="K133" s="7" t="s">
        <v>11</v>
      </c>
      <c r="L133" s="7" t="s">
        <v>26</v>
      </c>
      <c r="M133" s="8" t="s">
        <v>123</v>
      </c>
      <c r="N133" s="85" t="s">
        <v>286</v>
      </c>
      <c r="O133" s="8"/>
      <c r="P133" s="7"/>
      <c r="Q133" s="7"/>
      <c r="R133" s="551">
        <v>9655836</v>
      </c>
      <c r="S133" s="551"/>
      <c r="T133" s="8"/>
      <c r="U133" s="7"/>
      <c r="V133" s="8"/>
      <c r="W133" s="188">
        <v>44098</v>
      </c>
      <c r="X133" s="16" t="s">
        <v>132</v>
      </c>
      <c r="Y133" s="166"/>
      <c r="Z133" s="7">
        <v>11</v>
      </c>
    </row>
    <row r="134" spans="1:26" ht="57">
      <c r="A134" s="7">
        <v>354</v>
      </c>
      <c r="B134" s="8" t="s">
        <v>129</v>
      </c>
      <c r="C134" s="7">
        <v>8999993186</v>
      </c>
      <c r="D134" s="153" t="s">
        <v>130</v>
      </c>
      <c r="E134" s="7" t="s">
        <v>434</v>
      </c>
      <c r="F134" s="385">
        <v>10621410</v>
      </c>
      <c r="G134" s="10" t="s">
        <v>812</v>
      </c>
      <c r="H134" s="7"/>
      <c r="I134" s="7"/>
      <c r="J134" s="7" t="s">
        <v>688</v>
      </c>
      <c r="K134" s="7"/>
      <c r="L134" s="7"/>
      <c r="M134" s="7" t="s">
        <v>813</v>
      </c>
      <c r="N134" s="88" t="s">
        <v>286</v>
      </c>
      <c r="O134" s="7"/>
      <c r="P134" s="7"/>
      <c r="Q134" s="7"/>
      <c r="R134" s="532"/>
      <c r="S134" s="532"/>
      <c r="T134" s="7"/>
      <c r="U134" s="7"/>
      <c r="V134" s="7"/>
      <c r="W134" s="7"/>
      <c r="X134" s="7" t="s">
        <v>814</v>
      </c>
      <c r="Y134" s="7"/>
      <c r="Z134" s="1">
        <v>4</v>
      </c>
    </row>
    <row r="135" spans="1:26" ht="57">
      <c r="A135" s="7">
        <v>481</v>
      </c>
      <c r="B135" s="8" t="s">
        <v>129</v>
      </c>
      <c r="C135" s="7">
        <v>8999993186</v>
      </c>
      <c r="D135" s="153" t="s">
        <v>130</v>
      </c>
      <c r="E135" s="7" t="s">
        <v>786</v>
      </c>
      <c r="F135" s="394">
        <v>57935016</v>
      </c>
      <c r="G135" s="10" t="s">
        <v>1133</v>
      </c>
      <c r="H135" s="7"/>
      <c r="I135" s="7"/>
      <c r="J135" s="7" t="s">
        <v>688</v>
      </c>
      <c r="K135" s="7"/>
      <c r="L135" s="7"/>
      <c r="M135" s="7" t="s">
        <v>1134</v>
      </c>
      <c r="N135" s="88" t="s">
        <v>286</v>
      </c>
      <c r="O135" s="7"/>
      <c r="P135" s="7"/>
      <c r="Q135" s="4"/>
      <c r="R135" s="562"/>
      <c r="S135" s="562"/>
      <c r="T135" s="7"/>
      <c r="U135" s="7"/>
      <c r="V135" s="7"/>
      <c r="W135" s="7"/>
      <c r="X135" s="7" t="s">
        <v>814</v>
      </c>
      <c r="Y135" s="7"/>
      <c r="Z135" s="1">
        <v>4</v>
      </c>
    </row>
    <row r="136" spans="1:26" ht="57">
      <c r="A136" s="7">
        <v>2</v>
      </c>
      <c r="B136" s="8" t="s">
        <v>259</v>
      </c>
      <c r="C136" s="7"/>
      <c r="D136" s="9" t="s">
        <v>1215</v>
      </c>
      <c r="E136" s="7" t="s">
        <v>28</v>
      </c>
      <c r="F136" s="532">
        <v>6398213</v>
      </c>
      <c r="G136" s="10" t="s">
        <v>799</v>
      </c>
      <c r="H136" s="7"/>
      <c r="I136" s="7"/>
      <c r="J136" s="7" t="s">
        <v>688</v>
      </c>
      <c r="K136" s="7"/>
      <c r="L136" s="7"/>
      <c r="M136" s="7" t="s">
        <v>843</v>
      </c>
      <c r="N136" s="88" t="s">
        <v>286</v>
      </c>
      <c r="O136" s="7"/>
      <c r="P136" s="7"/>
      <c r="Q136" s="7"/>
      <c r="R136" s="532"/>
      <c r="S136" s="532"/>
      <c r="T136" s="7"/>
      <c r="U136" s="7"/>
      <c r="V136" s="7"/>
      <c r="W136" s="7"/>
      <c r="X136" s="7" t="s">
        <v>853</v>
      </c>
      <c r="Y136" s="7"/>
      <c r="Z136" s="1">
        <v>1</v>
      </c>
    </row>
    <row r="137" spans="1:26" ht="57">
      <c r="A137" s="7" t="s">
        <v>1223</v>
      </c>
      <c r="B137" s="8" t="s">
        <v>898</v>
      </c>
      <c r="C137" s="7"/>
      <c r="D137" s="9" t="s">
        <v>1222</v>
      </c>
      <c r="E137" s="7" t="s">
        <v>1219</v>
      </c>
      <c r="F137" s="532">
        <v>37452920</v>
      </c>
      <c r="G137" s="10" t="s">
        <v>1220</v>
      </c>
      <c r="H137" s="7"/>
      <c r="I137" s="7"/>
      <c r="J137" s="7" t="s">
        <v>688</v>
      </c>
      <c r="K137" s="7"/>
      <c r="L137" s="7"/>
      <c r="M137" s="7" t="s">
        <v>1221</v>
      </c>
      <c r="N137" s="88" t="s">
        <v>463</v>
      </c>
      <c r="O137" s="7"/>
      <c r="P137" s="7"/>
      <c r="Q137" s="7"/>
      <c r="R137" s="532"/>
      <c r="S137" s="532"/>
      <c r="T137" s="7"/>
      <c r="U137" s="7"/>
      <c r="V137" s="7"/>
      <c r="W137" s="7"/>
      <c r="X137" s="7" t="s">
        <v>1224</v>
      </c>
      <c r="Y137" s="7"/>
      <c r="Z137" s="1">
        <v>4</v>
      </c>
    </row>
    <row r="138" spans="1:25" ht="150">
      <c r="A138" s="7">
        <v>249</v>
      </c>
      <c r="B138" s="7" t="s">
        <v>881</v>
      </c>
      <c r="C138" s="7"/>
      <c r="D138" s="9" t="s">
        <v>1230</v>
      </c>
      <c r="E138" s="7" t="s">
        <v>434</v>
      </c>
      <c r="F138" s="532">
        <v>65999984</v>
      </c>
      <c r="G138" s="10" t="s">
        <v>1231</v>
      </c>
      <c r="H138" s="7"/>
      <c r="I138" s="7"/>
      <c r="J138" s="7" t="s">
        <v>688</v>
      </c>
      <c r="K138" s="7"/>
      <c r="L138" s="7"/>
      <c r="M138" s="7" t="s">
        <v>32</v>
      </c>
      <c r="N138" s="88" t="s">
        <v>286</v>
      </c>
      <c r="O138" s="7"/>
      <c r="P138" s="7"/>
      <c r="Q138" s="7"/>
      <c r="R138" s="532"/>
      <c r="S138" s="532"/>
      <c r="T138" s="7"/>
      <c r="U138" s="7"/>
      <c r="V138" s="7"/>
      <c r="W138" s="7"/>
      <c r="X138" s="7" t="s">
        <v>1232</v>
      </c>
      <c r="Y138" s="7"/>
    </row>
    <row r="139" spans="1:26" ht="75">
      <c r="A139" s="7">
        <v>313</v>
      </c>
      <c r="B139" s="7" t="s">
        <v>257</v>
      </c>
      <c r="C139" s="7"/>
      <c r="D139" s="9" t="s">
        <v>1233</v>
      </c>
      <c r="E139" s="7" t="s">
        <v>28</v>
      </c>
      <c r="F139" s="532">
        <v>31600920</v>
      </c>
      <c r="G139" s="10" t="s">
        <v>1234</v>
      </c>
      <c r="H139" s="7"/>
      <c r="I139" s="7"/>
      <c r="J139" s="7" t="s">
        <v>688</v>
      </c>
      <c r="K139" s="7"/>
      <c r="L139" s="7"/>
      <c r="M139" s="7" t="s">
        <v>1235</v>
      </c>
      <c r="N139" s="88" t="s">
        <v>286</v>
      </c>
      <c r="O139" s="7"/>
      <c r="P139" s="7"/>
      <c r="Q139" s="7"/>
      <c r="R139" s="532"/>
      <c r="S139" s="532"/>
      <c r="T139" s="7"/>
      <c r="U139" s="7"/>
      <c r="V139" s="7"/>
      <c r="W139" s="7"/>
      <c r="X139" s="7" t="s">
        <v>1236</v>
      </c>
      <c r="Y139" s="7"/>
      <c r="Z139" s="1">
        <v>6</v>
      </c>
    </row>
    <row r="140" spans="1:25" ht="60">
      <c r="A140" s="7">
        <v>87</v>
      </c>
      <c r="B140" s="7" t="s">
        <v>326</v>
      </c>
      <c r="C140" s="7"/>
      <c r="D140" s="153" t="s">
        <v>1237</v>
      </c>
      <c r="E140" s="7" t="s">
        <v>434</v>
      </c>
      <c r="F140" s="532">
        <v>13108522</v>
      </c>
      <c r="G140" s="10" t="s">
        <v>451</v>
      </c>
      <c r="H140" s="7"/>
      <c r="I140" s="7"/>
      <c r="J140" s="7" t="s">
        <v>688</v>
      </c>
      <c r="K140" s="7"/>
      <c r="L140" s="7"/>
      <c r="M140" s="7" t="s">
        <v>1238</v>
      </c>
      <c r="N140" s="88" t="s">
        <v>286</v>
      </c>
      <c r="O140" s="7">
        <v>1</v>
      </c>
      <c r="P140" s="7">
        <v>1</v>
      </c>
      <c r="Q140" s="7"/>
      <c r="R140" s="532">
        <v>5898834</v>
      </c>
      <c r="S140" s="532">
        <v>19007356</v>
      </c>
      <c r="T140" s="7" t="s">
        <v>1239</v>
      </c>
      <c r="U140" s="7" t="s">
        <v>1240</v>
      </c>
      <c r="V140" s="7" t="s">
        <v>1241</v>
      </c>
      <c r="W140" s="7" t="s">
        <v>1242</v>
      </c>
      <c r="X140" s="7" t="s">
        <v>1243</v>
      </c>
      <c r="Y140" s="7"/>
    </row>
    <row r="141" spans="1:26" ht="57">
      <c r="A141" s="7">
        <v>116</v>
      </c>
      <c r="B141" s="7" t="s">
        <v>779</v>
      </c>
      <c r="C141" s="7"/>
      <c r="D141" s="153" t="s">
        <v>1244</v>
      </c>
      <c r="E141" s="7" t="s">
        <v>1245</v>
      </c>
      <c r="F141" s="532">
        <v>179235700</v>
      </c>
      <c r="G141" s="10" t="s">
        <v>1161</v>
      </c>
      <c r="H141" s="7"/>
      <c r="I141" s="7"/>
      <c r="J141" s="7" t="s">
        <v>688</v>
      </c>
      <c r="K141" s="7"/>
      <c r="L141" s="7"/>
      <c r="M141" s="7" t="s">
        <v>18</v>
      </c>
      <c r="N141" s="88" t="s">
        <v>286</v>
      </c>
      <c r="O141" s="7">
        <v>1</v>
      </c>
      <c r="P141" s="7"/>
      <c r="Q141" s="7"/>
      <c r="R141" s="532">
        <v>9784579</v>
      </c>
      <c r="S141" s="532">
        <v>189020280</v>
      </c>
      <c r="T141" s="7"/>
      <c r="U141" s="7"/>
      <c r="V141" s="7"/>
      <c r="W141" s="7"/>
      <c r="X141" s="7"/>
      <c r="Y141" s="7"/>
      <c r="Z141" s="1">
        <v>30</v>
      </c>
    </row>
    <row r="142" spans="1:25" ht="15">
      <c r="A142" s="7"/>
      <c r="B142" s="7"/>
      <c r="C142" s="7"/>
      <c r="D142" s="9"/>
      <c r="E142" s="7"/>
      <c r="F142" s="7"/>
      <c r="G142" s="10"/>
      <c r="H142" s="7"/>
      <c r="I142" s="7"/>
      <c r="J142" s="7"/>
      <c r="K142" s="7"/>
      <c r="L142" s="7"/>
      <c r="M142" s="7"/>
      <c r="N142" s="88"/>
      <c r="O142" s="7"/>
      <c r="P142" s="7"/>
      <c r="Q142" s="7"/>
      <c r="R142" s="532"/>
      <c r="S142" s="532"/>
      <c r="T142" s="7"/>
      <c r="U142" s="7"/>
      <c r="V142" s="7"/>
      <c r="W142" s="7"/>
      <c r="X142" s="7"/>
      <c r="Y142" s="7"/>
    </row>
    <row r="143" spans="1:25" ht="15">
      <c r="A143" s="7"/>
      <c r="B143" s="7"/>
      <c r="C143" s="7"/>
      <c r="D143" s="9"/>
      <c r="E143" s="7"/>
      <c r="F143" s="7"/>
      <c r="G143" s="10"/>
      <c r="H143" s="7"/>
      <c r="I143" s="7"/>
      <c r="J143" s="7"/>
      <c r="K143" s="7"/>
      <c r="L143" s="7"/>
      <c r="M143" s="7"/>
      <c r="N143" s="88"/>
      <c r="O143" s="7"/>
      <c r="P143" s="7"/>
      <c r="Q143" s="7"/>
      <c r="R143" s="532"/>
      <c r="S143" s="532"/>
      <c r="T143" s="7"/>
      <c r="U143" s="7"/>
      <c r="V143" s="7"/>
      <c r="W143" s="7"/>
      <c r="X143" s="7"/>
      <c r="Y143" s="7"/>
    </row>
    <row r="144" spans="1:25" ht="15">
      <c r="A144" s="7"/>
      <c r="B144" s="7"/>
      <c r="C144" s="7"/>
      <c r="D144" s="9"/>
      <c r="E144" s="7"/>
      <c r="F144" s="7"/>
      <c r="G144" s="10"/>
      <c r="H144" s="7"/>
      <c r="I144" s="7"/>
      <c r="J144" s="7"/>
      <c r="K144" s="7"/>
      <c r="L144" s="7"/>
      <c r="M144" s="7"/>
      <c r="N144" s="88"/>
      <c r="O144" s="7"/>
      <c r="P144" s="7"/>
      <c r="Q144" s="7"/>
      <c r="R144" s="532"/>
      <c r="S144" s="532"/>
      <c r="T144" s="7"/>
      <c r="U144" s="7"/>
      <c r="V144" s="7"/>
      <c r="W144" s="7"/>
      <c r="X144" s="7"/>
      <c r="Y144" s="7"/>
    </row>
    <row r="145" spans="1:25" ht="15">
      <c r="A145" s="7"/>
      <c r="B145" s="7"/>
      <c r="C145" s="7"/>
      <c r="D145" s="9"/>
      <c r="E145" s="7"/>
      <c r="F145" s="7"/>
      <c r="G145" s="10"/>
      <c r="H145" s="7"/>
      <c r="I145" s="7"/>
      <c r="J145" s="7"/>
      <c r="K145" s="7"/>
      <c r="L145" s="7"/>
      <c r="M145" s="7"/>
      <c r="N145" s="88"/>
      <c r="O145" s="7"/>
      <c r="P145" s="7"/>
      <c r="Q145" s="7"/>
      <c r="R145" s="532"/>
      <c r="S145" s="532"/>
      <c r="T145" s="7"/>
      <c r="U145" s="7"/>
      <c r="V145" s="7"/>
      <c r="W145" s="7"/>
      <c r="X145" s="7"/>
      <c r="Y145" s="7"/>
    </row>
    <row r="146" spans="1:25" ht="15">
      <c r="A146" s="7"/>
      <c r="B146" s="7"/>
      <c r="C146" s="7"/>
      <c r="D146" s="9"/>
      <c r="E146" s="7"/>
      <c r="F146" s="7"/>
      <c r="G146" s="10"/>
      <c r="H146" s="7"/>
      <c r="I146" s="7"/>
      <c r="J146" s="7"/>
      <c r="K146" s="7"/>
      <c r="L146" s="7"/>
      <c r="M146" s="7"/>
      <c r="N146" s="88"/>
      <c r="O146" s="7"/>
      <c r="P146" s="7"/>
      <c r="Q146" s="7"/>
      <c r="R146" s="532"/>
      <c r="S146" s="532"/>
      <c r="T146" s="7"/>
      <c r="U146" s="7"/>
      <c r="V146" s="7"/>
      <c r="W146" s="7"/>
      <c r="X146" s="7"/>
      <c r="Y146" s="7"/>
    </row>
    <row r="147" spans="1:25" ht="15">
      <c r="A147" s="7"/>
      <c r="B147" s="7"/>
      <c r="C147" s="7"/>
      <c r="D147" s="9"/>
      <c r="E147" s="7"/>
      <c r="F147" s="7"/>
      <c r="G147" s="10"/>
      <c r="H147" s="7"/>
      <c r="I147" s="7"/>
      <c r="J147" s="7"/>
      <c r="K147" s="7"/>
      <c r="L147" s="7"/>
      <c r="M147" s="7"/>
      <c r="N147" s="88"/>
      <c r="O147" s="7"/>
      <c r="P147" s="7"/>
      <c r="Q147" s="7"/>
      <c r="R147" s="532"/>
      <c r="S147" s="532"/>
      <c r="T147" s="7"/>
      <c r="U147" s="7"/>
      <c r="V147" s="7"/>
      <c r="W147" s="7"/>
      <c r="X147" s="7"/>
      <c r="Y147" s="7"/>
    </row>
    <row r="148" spans="1:25" ht="15">
      <c r="A148" s="7"/>
      <c r="B148" s="7"/>
      <c r="C148" s="7"/>
      <c r="D148" s="9"/>
      <c r="E148" s="7"/>
      <c r="F148" s="7"/>
      <c r="G148" s="10"/>
      <c r="H148" s="7"/>
      <c r="I148" s="7"/>
      <c r="J148" s="7"/>
      <c r="K148" s="7"/>
      <c r="L148" s="7"/>
      <c r="M148" s="7"/>
      <c r="N148" s="88"/>
      <c r="O148" s="7"/>
      <c r="P148" s="7"/>
      <c r="Q148" s="7"/>
      <c r="R148" s="532"/>
      <c r="S148" s="532"/>
      <c r="T148" s="7"/>
      <c r="U148" s="7"/>
      <c r="V148" s="7"/>
      <c r="W148" s="7"/>
      <c r="X148" s="7"/>
      <c r="Y148" s="7"/>
    </row>
    <row r="149" spans="1:25" ht="15">
      <c r="A149" s="7"/>
      <c r="B149" s="7"/>
      <c r="C149" s="7"/>
      <c r="D149" s="9"/>
      <c r="E149" s="7"/>
      <c r="F149" s="7"/>
      <c r="G149" s="10"/>
      <c r="H149" s="7"/>
      <c r="I149" s="7"/>
      <c r="J149" s="7"/>
      <c r="K149" s="7"/>
      <c r="L149" s="7"/>
      <c r="M149" s="7"/>
      <c r="N149" s="88"/>
      <c r="O149" s="7"/>
      <c r="P149" s="7"/>
      <c r="Q149" s="7"/>
      <c r="R149" s="532"/>
      <c r="S149" s="532"/>
      <c r="T149" s="7"/>
      <c r="U149" s="7"/>
      <c r="V149" s="7"/>
      <c r="W149" s="7"/>
      <c r="X149" s="7"/>
      <c r="Y149" s="7"/>
    </row>
    <row r="150" spans="1:25" ht="15">
      <c r="A150" s="7"/>
      <c r="B150" s="7"/>
      <c r="C150" s="7"/>
      <c r="D150" s="9"/>
      <c r="E150" s="7"/>
      <c r="F150" s="7"/>
      <c r="G150" s="10"/>
      <c r="H150" s="7"/>
      <c r="I150" s="7"/>
      <c r="J150" s="7"/>
      <c r="K150" s="7"/>
      <c r="L150" s="7"/>
      <c r="M150" s="7"/>
      <c r="N150" s="88"/>
      <c r="O150" s="7"/>
      <c r="P150" s="7"/>
      <c r="Q150" s="7"/>
      <c r="R150" s="532"/>
      <c r="S150" s="532"/>
      <c r="T150" s="7"/>
      <c r="U150" s="7"/>
      <c r="V150" s="7"/>
      <c r="W150" s="7"/>
      <c r="X150" s="7"/>
      <c r="Y150" s="7"/>
    </row>
    <row r="151" spans="1:25" ht="15">
      <c r="A151" s="7"/>
      <c r="B151" s="7"/>
      <c r="C151" s="7"/>
      <c r="D151" s="9"/>
      <c r="E151" s="7"/>
      <c r="F151" s="7"/>
      <c r="G151" s="10"/>
      <c r="H151" s="7"/>
      <c r="I151" s="7"/>
      <c r="J151" s="7"/>
      <c r="K151" s="7"/>
      <c r="L151" s="7"/>
      <c r="M151" s="7"/>
      <c r="N151" s="88"/>
      <c r="O151" s="7"/>
      <c r="P151" s="7"/>
      <c r="Q151" s="7"/>
      <c r="R151" s="532"/>
      <c r="S151" s="532"/>
      <c r="T151" s="7"/>
      <c r="U151" s="7"/>
      <c r="V151" s="7"/>
      <c r="W151" s="7"/>
      <c r="X151" s="7"/>
      <c r="Y151" s="7"/>
    </row>
    <row r="152" spans="1:25" ht="15">
      <c r="A152" s="7"/>
      <c r="B152" s="7"/>
      <c r="C152" s="7"/>
      <c r="D152" s="9"/>
      <c r="E152" s="7"/>
      <c r="F152" s="7"/>
      <c r="G152" s="10"/>
      <c r="H152" s="7"/>
      <c r="I152" s="7"/>
      <c r="J152" s="7"/>
      <c r="K152" s="7"/>
      <c r="L152" s="7"/>
      <c r="M152" s="7"/>
      <c r="N152" s="88"/>
      <c r="O152" s="7"/>
      <c r="P152" s="7"/>
      <c r="Q152" s="7"/>
      <c r="R152" s="532"/>
      <c r="S152" s="532"/>
      <c r="T152" s="7"/>
      <c r="U152" s="7"/>
      <c r="V152" s="7"/>
      <c r="W152" s="7"/>
      <c r="X152" s="7"/>
      <c r="Y152" s="7"/>
    </row>
    <row r="153" spans="1:25" ht="15">
      <c r="A153" s="7"/>
      <c r="B153" s="7"/>
      <c r="C153" s="7"/>
      <c r="D153" s="9"/>
      <c r="E153" s="7"/>
      <c r="F153" s="7"/>
      <c r="G153" s="10"/>
      <c r="H153" s="7"/>
      <c r="I153" s="7"/>
      <c r="J153" s="7"/>
      <c r="K153" s="7"/>
      <c r="L153" s="7"/>
      <c r="M153" s="7"/>
      <c r="N153" s="88"/>
      <c r="O153" s="7"/>
      <c r="P153" s="7"/>
      <c r="Q153" s="7"/>
      <c r="R153" s="532"/>
      <c r="S153" s="532"/>
      <c r="T153" s="7"/>
      <c r="U153" s="7"/>
      <c r="V153" s="7"/>
      <c r="W153" s="7"/>
      <c r="X153" s="7"/>
      <c r="Y153" s="7"/>
    </row>
    <row r="154" spans="1:25" ht="15">
      <c r="A154" s="7"/>
      <c r="B154" s="7"/>
      <c r="C154" s="7"/>
      <c r="D154" s="9"/>
      <c r="E154" s="7"/>
      <c r="F154" s="7"/>
      <c r="G154" s="10"/>
      <c r="H154" s="7"/>
      <c r="I154" s="7"/>
      <c r="J154" s="7"/>
      <c r="K154" s="7"/>
      <c r="L154" s="7"/>
      <c r="M154" s="7"/>
      <c r="N154" s="88"/>
      <c r="O154" s="7"/>
      <c r="P154" s="7"/>
      <c r="Q154" s="7"/>
      <c r="R154" s="532"/>
      <c r="S154" s="532"/>
      <c r="T154" s="7"/>
      <c r="U154" s="7"/>
      <c r="V154" s="7"/>
      <c r="W154" s="7"/>
      <c r="X154" s="7"/>
      <c r="Y154" s="7"/>
    </row>
    <row r="155" spans="1:25" ht="15">
      <c r="A155" s="7"/>
      <c r="B155" s="7"/>
      <c r="C155" s="7"/>
      <c r="D155" s="9"/>
      <c r="E155" s="7"/>
      <c r="F155" s="7"/>
      <c r="G155" s="10"/>
      <c r="H155" s="7"/>
      <c r="I155" s="7"/>
      <c r="J155" s="7"/>
      <c r="K155" s="7"/>
      <c r="L155" s="7"/>
      <c r="M155" s="7"/>
      <c r="N155" s="88"/>
      <c r="O155" s="7"/>
      <c r="P155" s="7"/>
      <c r="Q155" s="7"/>
      <c r="R155" s="532"/>
      <c r="S155" s="532"/>
      <c r="T155" s="7"/>
      <c r="U155" s="7"/>
      <c r="V155" s="7"/>
      <c r="W155" s="7"/>
      <c r="X155" s="7"/>
      <c r="Y155" s="7"/>
    </row>
    <row r="156" spans="1:25" ht="15">
      <c r="A156" s="7"/>
      <c r="B156" s="7"/>
      <c r="C156" s="7"/>
      <c r="D156" s="9"/>
      <c r="E156" s="7"/>
      <c r="F156" s="7"/>
      <c r="G156" s="7"/>
      <c r="H156" s="7"/>
      <c r="I156" s="7"/>
      <c r="J156" s="7"/>
      <c r="K156" s="7"/>
      <c r="L156" s="7"/>
      <c r="M156" s="7"/>
      <c r="N156" s="88"/>
      <c r="O156" s="7"/>
      <c r="P156" s="7"/>
      <c r="Q156" s="7"/>
      <c r="R156" s="532"/>
      <c r="S156" s="532"/>
      <c r="T156" s="7"/>
      <c r="U156" s="7"/>
      <c r="V156" s="7"/>
      <c r="W156" s="7"/>
      <c r="X156" s="7"/>
      <c r="Y156" s="7"/>
    </row>
    <row r="157" spans="1:25" ht="15">
      <c r="A157" s="7"/>
      <c r="B157" s="7"/>
      <c r="C157" s="7"/>
      <c r="D157" s="9"/>
      <c r="E157" s="7"/>
      <c r="F157" s="7"/>
      <c r="G157" s="10"/>
      <c r="H157" s="7"/>
      <c r="I157" s="7"/>
      <c r="J157" s="7"/>
      <c r="K157" s="7"/>
      <c r="L157" s="7"/>
      <c r="M157" s="7"/>
      <c r="N157" s="88"/>
      <c r="O157" s="7"/>
      <c r="P157" s="7"/>
      <c r="Q157" s="7"/>
      <c r="R157" s="532"/>
      <c r="S157" s="532"/>
      <c r="T157" s="7"/>
      <c r="U157" s="7"/>
      <c r="V157" s="7"/>
      <c r="W157" s="7"/>
      <c r="X157" s="7"/>
      <c r="Y157" s="7"/>
    </row>
    <row r="158" spans="1:25" ht="15">
      <c r="A158" s="7"/>
      <c r="B158" s="7"/>
      <c r="C158" s="7"/>
      <c r="D158" s="9"/>
      <c r="E158" s="7"/>
      <c r="F158" s="7"/>
      <c r="G158" s="10"/>
      <c r="H158" s="7"/>
      <c r="I158" s="7"/>
      <c r="J158" s="7"/>
      <c r="K158" s="7"/>
      <c r="L158" s="7"/>
      <c r="M158" s="7"/>
      <c r="N158" s="88"/>
      <c r="O158" s="7"/>
      <c r="P158" s="7"/>
      <c r="Q158" s="7"/>
      <c r="R158" s="532"/>
      <c r="S158" s="532"/>
      <c r="T158" s="7"/>
      <c r="U158" s="7"/>
      <c r="V158" s="7"/>
      <c r="W158" s="7"/>
      <c r="X158" s="7"/>
      <c r="Y158" s="7"/>
    </row>
    <row r="159" spans="1:25" ht="15">
      <c r="A159" s="7"/>
      <c r="B159" s="7"/>
      <c r="C159" s="7"/>
      <c r="D159" s="9"/>
      <c r="E159" s="7"/>
      <c r="F159" s="7"/>
      <c r="G159" s="10"/>
      <c r="H159" s="7"/>
      <c r="I159" s="7"/>
      <c r="J159" s="7"/>
      <c r="K159" s="7"/>
      <c r="L159" s="7"/>
      <c r="M159" s="7"/>
      <c r="N159" s="88"/>
      <c r="O159" s="7"/>
      <c r="P159" s="7"/>
      <c r="Q159" s="7"/>
      <c r="R159" s="532"/>
      <c r="S159" s="532"/>
      <c r="T159" s="7"/>
      <c r="U159" s="7"/>
      <c r="V159" s="7"/>
      <c r="W159" s="7"/>
      <c r="X159" s="7"/>
      <c r="Y159" s="7"/>
    </row>
    <row r="160" spans="1:25" ht="15">
      <c r="A160" s="7"/>
      <c r="B160" s="7"/>
      <c r="C160" s="7"/>
      <c r="D160" s="9"/>
      <c r="E160" s="7"/>
      <c r="F160" s="7"/>
      <c r="G160" s="10"/>
      <c r="H160" s="7"/>
      <c r="I160" s="7"/>
      <c r="J160" s="7"/>
      <c r="K160" s="7"/>
      <c r="L160" s="7"/>
      <c r="M160" s="7"/>
      <c r="N160" s="88"/>
      <c r="O160" s="7"/>
      <c r="P160" s="7"/>
      <c r="Q160" s="7"/>
      <c r="R160" s="532"/>
      <c r="S160" s="532"/>
      <c r="T160" s="7"/>
      <c r="U160" s="7"/>
      <c r="V160" s="7"/>
      <c r="W160" s="7"/>
      <c r="X160" s="7"/>
      <c r="Y160" s="7"/>
    </row>
    <row r="161" spans="1:25" ht="15">
      <c r="A161" s="7"/>
      <c r="B161" s="7"/>
      <c r="C161" s="7"/>
      <c r="D161" s="9"/>
      <c r="E161" s="7"/>
      <c r="F161" s="7"/>
      <c r="G161" s="10"/>
      <c r="H161" s="7"/>
      <c r="I161" s="7"/>
      <c r="J161" s="7"/>
      <c r="K161" s="7"/>
      <c r="L161" s="7"/>
      <c r="M161" s="7"/>
      <c r="N161" s="88"/>
      <c r="O161" s="7"/>
      <c r="P161" s="7"/>
      <c r="Q161" s="7"/>
      <c r="R161" s="532"/>
      <c r="S161" s="532"/>
      <c r="T161" s="7"/>
      <c r="U161" s="7"/>
      <c r="V161" s="7"/>
      <c r="W161" s="7"/>
      <c r="X161" s="7"/>
      <c r="Y161" s="7"/>
    </row>
    <row r="162" spans="1:25" ht="15">
      <c r="A162" s="7"/>
      <c r="B162" s="7"/>
      <c r="C162" s="7"/>
      <c r="D162" s="9"/>
      <c r="E162" s="7"/>
      <c r="F162" s="7"/>
      <c r="G162" s="10"/>
      <c r="H162" s="7"/>
      <c r="I162" s="7"/>
      <c r="J162" s="7"/>
      <c r="K162" s="7"/>
      <c r="L162" s="7"/>
      <c r="M162" s="7"/>
      <c r="N162" s="88"/>
      <c r="O162" s="7"/>
      <c r="P162" s="7"/>
      <c r="Q162" s="7"/>
      <c r="R162" s="532"/>
      <c r="S162" s="532"/>
      <c r="T162" s="7"/>
      <c r="U162" s="7"/>
      <c r="V162" s="7"/>
      <c r="W162" s="7"/>
      <c r="X162" s="7"/>
      <c r="Y162" s="7"/>
    </row>
  </sheetData>
  <sheetProtection/>
  <mergeCells count="1">
    <mergeCell ref="B1:G1"/>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Djtellez</dc:creator>
  <cp:keywords/>
  <dc:description/>
  <cp:lastModifiedBy>Epyca</cp:lastModifiedBy>
  <cp:lastPrinted>2020-09-22T20:27:11Z</cp:lastPrinted>
  <dcterms:created xsi:type="dcterms:W3CDTF">2017-01-30T19:47:44Z</dcterms:created>
  <dcterms:modified xsi:type="dcterms:W3CDTF">2020-12-14T22:07:28Z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